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ihe\Documents\谷村　ゲノム編集\"/>
    </mc:Choice>
  </mc:AlternateContent>
  <xr:revisionPtr revIDLastSave="0" documentId="8_{2BE242A5-078E-420D-B7A0-CC431747CB15}" xr6:coauthVersionLast="47" xr6:coauthVersionMax="47" xr10:uidLastSave="{00000000-0000-0000-0000-000000000000}"/>
  <bookViews>
    <workbookView xWindow="-108" yWindow="-108" windowWidth="23256" windowHeight="13896" activeTab="10" xr2:uid="{B2C65276-D055-4BBB-B219-6D7E291FC5D5}"/>
  </bookViews>
  <sheets>
    <sheet name="Fig 1" sheetId="2" r:id="rId1"/>
    <sheet name="Fig 2" sheetId="3" r:id="rId2"/>
    <sheet name="Fig 4" sheetId="4" r:id="rId3"/>
    <sheet name="Fig 5" sheetId="5" r:id="rId4"/>
    <sheet name="Fig 6" sheetId="6" r:id="rId5"/>
    <sheet name="Fig 7" sheetId="7" r:id="rId6"/>
    <sheet name="Fig 8" sheetId="1" r:id="rId7"/>
    <sheet name="Supplemental Fig 3" sheetId="8" r:id="rId8"/>
    <sheet name="Supplemental Fig 4" sheetId="9" r:id="rId9"/>
    <sheet name="Supplemental Fig 6" sheetId="10" r:id="rId10"/>
    <sheet name="Supplemental Fig 7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1" l="1"/>
  <c r="C23" i="11"/>
  <c r="AB125" i="6" l="1"/>
  <c r="AD127" i="6" s="1"/>
  <c r="AF127" i="6" s="1"/>
  <c r="AA125" i="6"/>
  <c r="AC134" i="6" s="1"/>
  <c r="AE134" i="6" s="1"/>
  <c r="Q125" i="6"/>
  <c r="S128" i="6" s="1"/>
  <c r="U128" i="6" s="1"/>
  <c r="P125" i="6"/>
  <c r="R130" i="6" s="1"/>
  <c r="T130" i="6" s="1"/>
  <c r="F125" i="6"/>
  <c r="H133" i="6" s="1"/>
  <c r="J133" i="6" s="1"/>
  <c r="E125" i="6"/>
  <c r="G130" i="6" s="1"/>
  <c r="I130" i="6" s="1"/>
  <c r="AB110" i="6"/>
  <c r="AD113" i="6" s="1"/>
  <c r="AF113" i="6" s="1"/>
  <c r="AA110" i="6"/>
  <c r="AC118" i="6" s="1"/>
  <c r="AE118" i="6" s="1"/>
  <c r="Q110" i="6"/>
  <c r="S117" i="6" s="1"/>
  <c r="U117" i="6" s="1"/>
  <c r="P110" i="6"/>
  <c r="R114" i="6" s="1"/>
  <c r="T114" i="6" s="1"/>
  <c r="F110" i="6"/>
  <c r="H114" i="6" s="1"/>
  <c r="J114" i="6" s="1"/>
  <c r="E110" i="6"/>
  <c r="G116" i="6" s="1"/>
  <c r="I116" i="6" s="1"/>
  <c r="AB95" i="6"/>
  <c r="AD101" i="6" s="1"/>
  <c r="AF101" i="6" s="1"/>
  <c r="AA95" i="6"/>
  <c r="AC106" i="6" s="1"/>
  <c r="AE106" i="6" s="1"/>
  <c r="Q95" i="6"/>
  <c r="S97" i="6" s="1"/>
  <c r="U97" i="6" s="1"/>
  <c r="P95" i="6"/>
  <c r="R102" i="6" s="1"/>
  <c r="T102" i="6" s="1"/>
  <c r="F95" i="6"/>
  <c r="H103" i="6" s="1"/>
  <c r="J103" i="6" s="1"/>
  <c r="E95" i="6"/>
  <c r="G103" i="6" s="1"/>
  <c r="I103" i="6" s="1"/>
  <c r="AB80" i="6"/>
  <c r="AD83" i="6" s="1"/>
  <c r="AF83" i="6" s="1"/>
  <c r="AA80" i="6"/>
  <c r="AC86" i="6" s="1"/>
  <c r="AE86" i="6" s="1"/>
  <c r="Q80" i="6"/>
  <c r="S85" i="6" s="1"/>
  <c r="U85" i="6" s="1"/>
  <c r="P80" i="6"/>
  <c r="R90" i="6" s="1"/>
  <c r="T90" i="6" s="1"/>
  <c r="F80" i="6"/>
  <c r="H90" i="6" s="1"/>
  <c r="J90" i="6" s="1"/>
  <c r="E80" i="6"/>
  <c r="G85" i="6" s="1"/>
  <c r="I85" i="6" s="1"/>
  <c r="AB65" i="6"/>
  <c r="AD65" i="6" s="1"/>
  <c r="AF65" i="6" s="1"/>
  <c r="AA65" i="6"/>
  <c r="AC65" i="6" s="1"/>
  <c r="AE65" i="6" s="1"/>
  <c r="Q65" i="6"/>
  <c r="S74" i="6" s="1"/>
  <c r="U74" i="6" s="1"/>
  <c r="P65" i="6"/>
  <c r="R70" i="6" s="1"/>
  <c r="T70" i="6" s="1"/>
  <c r="F65" i="6"/>
  <c r="H65" i="6" s="1"/>
  <c r="J65" i="6" s="1"/>
  <c r="E65" i="6"/>
  <c r="AB50" i="6"/>
  <c r="AD58" i="6" s="1"/>
  <c r="AF58" i="6" s="1"/>
  <c r="AA50" i="6"/>
  <c r="AC57" i="6" s="1"/>
  <c r="AE57" i="6" s="1"/>
  <c r="Q50" i="6"/>
  <c r="S60" i="6" s="1"/>
  <c r="U60" i="6" s="1"/>
  <c r="P50" i="6"/>
  <c r="R51" i="6" s="1"/>
  <c r="T51" i="6" s="1"/>
  <c r="F50" i="6"/>
  <c r="H58" i="6" s="1"/>
  <c r="J58" i="6" s="1"/>
  <c r="E50" i="6"/>
  <c r="G61" i="6" s="1"/>
  <c r="I61" i="6" s="1"/>
  <c r="AB35" i="6"/>
  <c r="AD35" i="6" s="1"/>
  <c r="AF35" i="6" s="1"/>
  <c r="AA35" i="6"/>
  <c r="AC43" i="6" s="1"/>
  <c r="AE43" i="6" s="1"/>
  <c r="Q35" i="6"/>
  <c r="S41" i="6" s="1"/>
  <c r="U41" i="6" s="1"/>
  <c r="P35" i="6"/>
  <c r="R40" i="6" s="1"/>
  <c r="T40" i="6" s="1"/>
  <c r="F35" i="6"/>
  <c r="H41" i="6" s="1"/>
  <c r="J41" i="6" s="1"/>
  <c r="E35" i="6"/>
  <c r="G38" i="6" s="1"/>
  <c r="I38" i="6" s="1"/>
  <c r="AB20" i="6"/>
  <c r="AD29" i="6" s="1"/>
  <c r="AF29" i="6" s="1"/>
  <c r="AA20" i="6"/>
  <c r="AC29" i="6" s="1"/>
  <c r="AE29" i="6" s="1"/>
  <c r="Q20" i="6"/>
  <c r="S29" i="6" s="1"/>
  <c r="U29" i="6" s="1"/>
  <c r="P20" i="6"/>
  <c r="R30" i="6" s="1"/>
  <c r="T30" i="6" s="1"/>
  <c r="F20" i="6"/>
  <c r="H24" i="6" s="1"/>
  <c r="J24" i="6" s="1"/>
  <c r="E20" i="6"/>
  <c r="AB5" i="6"/>
  <c r="AD11" i="6" s="1"/>
  <c r="AF11" i="6" s="1"/>
  <c r="AA5" i="6"/>
  <c r="AC11" i="6" s="1"/>
  <c r="AE11" i="6" s="1"/>
  <c r="Q5" i="6"/>
  <c r="S16" i="6" s="1"/>
  <c r="U16" i="6" s="1"/>
  <c r="P5" i="6"/>
  <c r="R12" i="6" s="1"/>
  <c r="T12" i="6" s="1"/>
  <c r="F5" i="6"/>
  <c r="H5" i="6" s="1"/>
  <c r="J5" i="6" s="1"/>
  <c r="E5" i="6"/>
  <c r="G16" i="6" s="1"/>
  <c r="I16" i="6" s="1"/>
  <c r="R120" i="6" l="1"/>
  <c r="T120" i="6" s="1"/>
  <c r="H97" i="6"/>
  <c r="J97" i="6" s="1"/>
  <c r="S119" i="6"/>
  <c r="U119" i="6" s="1"/>
  <c r="H98" i="6"/>
  <c r="J98" i="6" s="1"/>
  <c r="S82" i="6"/>
  <c r="U82" i="6" s="1"/>
  <c r="S83" i="6"/>
  <c r="U83" i="6" s="1"/>
  <c r="R72" i="6"/>
  <c r="T72" i="6" s="1"/>
  <c r="AC85" i="6"/>
  <c r="AE85" i="6" s="1"/>
  <c r="H100" i="6"/>
  <c r="J100" i="6" s="1"/>
  <c r="S121" i="6"/>
  <c r="U121" i="6" s="1"/>
  <c r="AC90" i="6"/>
  <c r="AE90" i="6" s="1"/>
  <c r="S106" i="6"/>
  <c r="U106" i="6" s="1"/>
  <c r="H53" i="6"/>
  <c r="J53" i="6" s="1"/>
  <c r="S20" i="6"/>
  <c r="U20" i="6" s="1"/>
  <c r="AC128" i="6"/>
  <c r="AE128" i="6" s="1"/>
  <c r="R86" i="6"/>
  <c r="T86" i="6" s="1"/>
  <c r="AC95" i="6"/>
  <c r="AE95" i="6" s="1"/>
  <c r="G98" i="6"/>
  <c r="I98" i="6" s="1"/>
  <c r="S110" i="6"/>
  <c r="U110" i="6" s="1"/>
  <c r="G101" i="6"/>
  <c r="I101" i="6" s="1"/>
  <c r="G8" i="6"/>
  <c r="I8" i="6" s="1"/>
  <c r="R113" i="6"/>
  <c r="T113" i="6" s="1"/>
  <c r="H95" i="6"/>
  <c r="J95" i="6" s="1"/>
  <c r="G104" i="6"/>
  <c r="I104" i="6" s="1"/>
  <c r="S113" i="6"/>
  <c r="U113" i="6" s="1"/>
  <c r="S114" i="6"/>
  <c r="U114" i="6" s="1"/>
  <c r="V114" i="6" s="1"/>
  <c r="AC80" i="6"/>
  <c r="AE80" i="6" s="1"/>
  <c r="AC127" i="6"/>
  <c r="H128" i="6"/>
  <c r="J128" i="6" s="1"/>
  <c r="H76" i="6"/>
  <c r="J76" i="6" s="1"/>
  <c r="AD27" i="6"/>
  <c r="AF27" i="6" s="1"/>
  <c r="H87" i="6"/>
  <c r="J87" i="6" s="1"/>
  <c r="S96" i="6"/>
  <c r="U96" i="6" s="1"/>
  <c r="G114" i="6"/>
  <c r="I114" i="6" s="1"/>
  <c r="K114" i="6" s="1"/>
  <c r="G50" i="6"/>
  <c r="I50" i="6" s="1"/>
  <c r="G97" i="6"/>
  <c r="I97" i="6" s="1"/>
  <c r="G115" i="6"/>
  <c r="I115" i="6" s="1"/>
  <c r="S8" i="6"/>
  <c r="U8" i="6" s="1"/>
  <c r="S65" i="6"/>
  <c r="U65" i="6" s="1"/>
  <c r="AC12" i="6"/>
  <c r="AE12" i="6" s="1"/>
  <c r="G36" i="6"/>
  <c r="I36" i="6" s="1"/>
  <c r="R118" i="6"/>
  <c r="T118" i="6" s="1"/>
  <c r="AC14" i="6"/>
  <c r="AE14" i="6" s="1"/>
  <c r="AD31" i="6"/>
  <c r="AF31" i="6" s="1"/>
  <c r="H39" i="6"/>
  <c r="J39" i="6" s="1"/>
  <c r="G100" i="6"/>
  <c r="I100" i="6" s="1"/>
  <c r="AD118" i="6"/>
  <c r="AC126" i="6"/>
  <c r="AE126" i="6" s="1"/>
  <c r="H40" i="6"/>
  <c r="J40" i="6" s="1"/>
  <c r="S70" i="6"/>
  <c r="U70" i="6" s="1"/>
  <c r="V70" i="6" s="1"/>
  <c r="G45" i="6"/>
  <c r="I45" i="6" s="1"/>
  <c r="R54" i="6"/>
  <c r="T54" i="6" s="1"/>
  <c r="S72" i="6"/>
  <c r="U72" i="6" s="1"/>
  <c r="AD105" i="6"/>
  <c r="AF105" i="6" s="1"/>
  <c r="AD112" i="6"/>
  <c r="AF112" i="6" s="1"/>
  <c r="AC129" i="6"/>
  <c r="AE129" i="6" s="1"/>
  <c r="S59" i="6"/>
  <c r="U59" i="6" s="1"/>
  <c r="AC7" i="6"/>
  <c r="AE7" i="6" s="1"/>
  <c r="R13" i="6"/>
  <c r="T13" i="6" s="1"/>
  <c r="R22" i="6"/>
  <c r="T22" i="6" s="1"/>
  <c r="S35" i="6"/>
  <c r="U35" i="6" s="1"/>
  <c r="R44" i="6"/>
  <c r="T44" i="6" s="1"/>
  <c r="H50" i="6"/>
  <c r="J50" i="6" s="1"/>
  <c r="AC53" i="6"/>
  <c r="AE53" i="6" s="1"/>
  <c r="S71" i="6"/>
  <c r="U71" i="6" s="1"/>
  <c r="S76" i="6"/>
  <c r="U76" i="6" s="1"/>
  <c r="AD85" i="6"/>
  <c r="AF85" i="6" s="1"/>
  <c r="AD90" i="6"/>
  <c r="AF90" i="6" s="1"/>
  <c r="R103" i="6"/>
  <c r="T103" i="6" s="1"/>
  <c r="G106" i="6"/>
  <c r="I106" i="6" s="1"/>
  <c r="G113" i="6"/>
  <c r="I113" i="6" s="1"/>
  <c r="H118" i="6"/>
  <c r="J118" i="6" s="1"/>
  <c r="AD121" i="6"/>
  <c r="AF121" i="6" s="1"/>
  <c r="H7" i="6"/>
  <c r="J7" i="6" s="1"/>
  <c r="AD7" i="6"/>
  <c r="AF7" i="6" s="1"/>
  <c r="AD22" i="6"/>
  <c r="AF22" i="6" s="1"/>
  <c r="R31" i="6"/>
  <c r="T31" i="6" s="1"/>
  <c r="AC39" i="6"/>
  <c r="AE39" i="6" s="1"/>
  <c r="AD44" i="6"/>
  <c r="AF44" i="6" s="1"/>
  <c r="AC60" i="6"/>
  <c r="AE60" i="6" s="1"/>
  <c r="AG65" i="6"/>
  <c r="AC82" i="6"/>
  <c r="AE82" i="6" s="1"/>
  <c r="AC96" i="6"/>
  <c r="AE96" i="6" s="1"/>
  <c r="AD99" i="6"/>
  <c r="AF99" i="6" s="1"/>
  <c r="S103" i="6"/>
  <c r="U103" i="6" s="1"/>
  <c r="AD82" i="6"/>
  <c r="AF82" i="6" s="1"/>
  <c r="H9" i="6"/>
  <c r="J9" i="6" s="1"/>
  <c r="R15" i="6"/>
  <c r="T15" i="6" s="1"/>
  <c r="AC23" i="6"/>
  <c r="AE23" i="6" s="1"/>
  <c r="AD36" i="6"/>
  <c r="AF36" i="6" s="1"/>
  <c r="AC41" i="6"/>
  <c r="AE41" i="6" s="1"/>
  <c r="G46" i="6"/>
  <c r="I46" i="6" s="1"/>
  <c r="G55" i="6"/>
  <c r="I55" i="6" s="1"/>
  <c r="R66" i="6"/>
  <c r="T66" i="6" s="1"/>
  <c r="AD80" i="6"/>
  <c r="AF80" i="6" s="1"/>
  <c r="AC83" i="6"/>
  <c r="AC87" i="6"/>
  <c r="AE87" i="6" s="1"/>
  <c r="AC91" i="6"/>
  <c r="AE91" i="6" s="1"/>
  <c r="H104" i="6"/>
  <c r="J104" i="6" s="1"/>
  <c r="AD110" i="6"/>
  <c r="AF110" i="6" s="1"/>
  <c r="AC9" i="6"/>
  <c r="AE9" i="6" s="1"/>
  <c r="AD20" i="6"/>
  <c r="AF20" i="6" s="1"/>
  <c r="AD28" i="6"/>
  <c r="AF28" i="6" s="1"/>
  <c r="G37" i="6"/>
  <c r="I37" i="6" s="1"/>
  <c r="H42" i="6"/>
  <c r="J42" i="6" s="1"/>
  <c r="AD46" i="6"/>
  <c r="AF46" i="6" s="1"/>
  <c r="AD50" i="6"/>
  <c r="AF50" i="6" s="1"/>
  <c r="S66" i="6"/>
  <c r="U66" i="6" s="1"/>
  <c r="AD87" i="6"/>
  <c r="AF87" i="6" s="1"/>
  <c r="AD91" i="6"/>
  <c r="AF91" i="6" s="1"/>
  <c r="S100" i="6"/>
  <c r="U100" i="6" s="1"/>
  <c r="G111" i="6"/>
  <c r="I111" i="6" s="1"/>
  <c r="AD119" i="6"/>
  <c r="AF119" i="6" s="1"/>
  <c r="G10" i="6"/>
  <c r="I10" i="6" s="1"/>
  <c r="R16" i="6"/>
  <c r="T16" i="6" s="1"/>
  <c r="V16" i="6" s="1"/>
  <c r="R24" i="6"/>
  <c r="T24" i="6" s="1"/>
  <c r="S37" i="6"/>
  <c r="U37" i="6" s="1"/>
  <c r="R42" i="6"/>
  <c r="T42" i="6" s="1"/>
  <c r="S51" i="6"/>
  <c r="U51" i="6" s="1"/>
  <c r="V51" i="6" s="1"/>
  <c r="R55" i="6"/>
  <c r="T55" i="6" s="1"/>
  <c r="R73" i="6"/>
  <c r="T73" i="6" s="1"/>
  <c r="AC88" i="6"/>
  <c r="AE88" i="6" s="1"/>
  <c r="S104" i="6"/>
  <c r="U104" i="6" s="1"/>
  <c r="AC5" i="6"/>
  <c r="AE5" i="6" s="1"/>
  <c r="AC10" i="6"/>
  <c r="AE10" i="6" s="1"/>
  <c r="AD24" i="6"/>
  <c r="AF24" i="6" s="1"/>
  <c r="H38" i="6"/>
  <c r="J38" i="6" s="1"/>
  <c r="K38" i="6" s="1"/>
  <c r="AD42" i="6"/>
  <c r="AF42" i="6" s="1"/>
  <c r="G52" i="6"/>
  <c r="I52" i="6" s="1"/>
  <c r="H56" i="6"/>
  <c r="J56" i="6" s="1"/>
  <c r="S73" i="6"/>
  <c r="U73" i="6" s="1"/>
  <c r="H81" i="6"/>
  <c r="J81" i="6" s="1"/>
  <c r="AC84" i="6"/>
  <c r="AE84" i="6" s="1"/>
  <c r="AD88" i="6"/>
  <c r="AF88" i="6" s="1"/>
  <c r="AD95" i="6"/>
  <c r="AF95" i="6" s="1"/>
  <c r="H101" i="6"/>
  <c r="J101" i="6" s="1"/>
  <c r="AD104" i="6"/>
  <c r="AF104" i="6" s="1"/>
  <c r="G110" i="6"/>
  <c r="I110" i="6" s="1"/>
  <c r="R111" i="6"/>
  <c r="T111" i="6" s="1"/>
  <c r="S115" i="6"/>
  <c r="U115" i="6" s="1"/>
  <c r="S120" i="6"/>
  <c r="U120" i="6" s="1"/>
  <c r="S125" i="6"/>
  <c r="U125" i="6" s="1"/>
  <c r="S130" i="6"/>
  <c r="U130" i="6" s="1"/>
  <c r="V130" i="6" s="1"/>
  <c r="R6" i="6"/>
  <c r="T6" i="6" s="1"/>
  <c r="R11" i="6"/>
  <c r="T11" i="6" s="1"/>
  <c r="AD21" i="6"/>
  <c r="AF21" i="6" s="1"/>
  <c r="H52" i="6"/>
  <c r="J52" i="6" s="1"/>
  <c r="S68" i="6"/>
  <c r="U68" i="6" s="1"/>
  <c r="AD74" i="6"/>
  <c r="AF74" i="6" s="1"/>
  <c r="R80" i="6"/>
  <c r="T80" i="6" s="1"/>
  <c r="AC81" i="6"/>
  <c r="AE81" i="6" s="1"/>
  <c r="AD84" i="6"/>
  <c r="AF84" i="6" s="1"/>
  <c r="K103" i="6"/>
  <c r="AC98" i="6"/>
  <c r="AE98" i="6" s="1"/>
  <c r="G102" i="6"/>
  <c r="I102" i="6" s="1"/>
  <c r="G105" i="6"/>
  <c r="I105" i="6" s="1"/>
  <c r="S111" i="6"/>
  <c r="U111" i="6" s="1"/>
  <c r="AC115" i="6"/>
  <c r="AE115" i="6" s="1"/>
  <c r="AC132" i="6"/>
  <c r="AE132" i="6" s="1"/>
  <c r="S6" i="6"/>
  <c r="U6" i="6" s="1"/>
  <c r="S11" i="6"/>
  <c r="U11" i="6" s="1"/>
  <c r="R25" i="6"/>
  <c r="T25" i="6" s="1"/>
  <c r="AD30" i="6"/>
  <c r="AF30" i="6" s="1"/>
  <c r="G35" i="6"/>
  <c r="I35" i="6" s="1"/>
  <c r="R38" i="6"/>
  <c r="T38" i="6" s="1"/>
  <c r="S75" i="6"/>
  <c r="U75" i="6" s="1"/>
  <c r="S80" i="6"/>
  <c r="U80" i="6" s="1"/>
  <c r="AD81" i="6"/>
  <c r="AF81" i="6" s="1"/>
  <c r="AC89" i="6"/>
  <c r="AE89" i="6" s="1"/>
  <c r="G96" i="6"/>
  <c r="I96" i="6" s="1"/>
  <c r="R99" i="6"/>
  <c r="T99" i="6" s="1"/>
  <c r="H105" i="6"/>
  <c r="J105" i="6" s="1"/>
  <c r="AD111" i="6"/>
  <c r="AF111" i="6" s="1"/>
  <c r="S116" i="6"/>
  <c r="U116" i="6" s="1"/>
  <c r="G121" i="6"/>
  <c r="I121" i="6" s="1"/>
  <c r="S133" i="6"/>
  <c r="U133" i="6" s="1"/>
  <c r="S61" i="6"/>
  <c r="U61" i="6" s="1"/>
  <c r="AC6" i="6"/>
  <c r="AE6" i="6" s="1"/>
  <c r="G12" i="6"/>
  <c r="I12" i="6" s="1"/>
  <c r="AD25" i="6"/>
  <c r="AF25" i="6" s="1"/>
  <c r="G39" i="6"/>
  <c r="I39" i="6" s="1"/>
  <c r="AD43" i="6"/>
  <c r="AF43" i="6" s="1"/>
  <c r="AG43" i="6" s="1"/>
  <c r="G53" i="6"/>
  <c r="I53" i="6" s="1"/>
  <c r="S69" i="6"/>
  <c r="U69" i="6" s="1"/>
  <c r="R82" i="6"/>
  <c r="T82" i="6" s="1"/>
  <c r="G95" i="6"/>
  <c r="I95" i="6" s="1"/>
  <c r="S99" i="6"/>
  <c r="U99" i="6" s="1"/>
  <c r="S102" i="6"/>
  <c r="U102" i="6" s="1"/>
  <c r="V102" i="6" s="1"/>
  <c r="S105" i="6"/>
  <c r="U105" i="6" s="1"/>
  <c r="R110" i="6"/>
  <c r="T110" i="6" s="1"/>
  <c r="G112" i="6"/>
  <c r="I112" i="6" s="1"/>
  <c r="R117" i="6"/>
  <c r="T117" i="6" s="1"/>
  <c r="V117" i="6" s="1"/>
  <c r="R121" i="6"/>
  <c r="T121" i="6" s="1"/>
  <c r="AD125" i="6"/>
  <c r="AF125" i="6" s="1"/>
  <c r="AC133" i="6"/>
  <c r="AE133" i="6" s="1"/>
  <c r="AG11" i="6"/>
  <c r="AC75" i="6"/>
  <c r="AE75" i="6" s="1"/>
  <c r="H6" i="6"/>
  <c r="J6" i="6" s="1"/>
  <c r="R8" i="6"/>
  <c r="T8" i="6" s="1"/>
  <c r="H14" i="6"/>
  <c r="J14" i="6" s="1"/>
  <c r="H16" i="6"/>
  <c r="J16" i="6" s="1"/>
  <c r="K16" i="6" s="1"/>
  <c r="AC31" i="6"/>
  <c r="AE31" i="6" s="1"/>
  <c r="AC28" i="6"/>
  <c r="AE28" i="6" s="1"/>
  <c r="AC25" i="6"/>
  <c r="AC22" i="6"/>
  <c r="AE22" i="6" s="1"/>
  <c r="AC30" i="6"/>
  <c r="AE30" i="6" s="1"/>
  <c r="AC27" i="6"/>
  <c r="AE27" i="6" s="1"/>
  <c r="AC24" i="6"/>
  <c r="AE24" i="6" s="1"/>
  <c r="AC21" i="6"/>
  <c r="AE21" i="6" s="1"/>
  <c r="AD9" i="6"/>
  <c r="AF9" i="6" s="1"/>
  <c r="AG29" i="6"/>
  <c r="G7" i="6"/>
  <c r="I7" i="6" s="1"/>
  <c r="G9" i="6"/>
  <c r="I9" i="6" s="1"/>
  <c r="S13" i="6"/>
  <c r="U13" i="6" s="1"/>
  <c r="AD14" i="6"/>
  <c r="AF14" i="6" s="1"/>
  <c r="S15" i="6"/>
  <c r="U15" i="6" s="1"/>
  <c r="G20" i="6"/>
  <c r="I20" i="6" s="1"/>
  <c r="G31" i="6"/>
  <c r="I31" i="6" s="1"/>
  <c r="G28" i="6"/>
  <c r="I28" i="6" s="1"/>
  <c r="G25" i="6"/>
  <c r="I25" i="6" s="1"/>
  <c r="G22" i="6"/>
  <c r="I22" i="6" s="1"/>
  <c r="G30" i="6"/>
  <c r="I30" i="6" s="1"/>
  <c r="G29" i="6"/>
  <c r="I29" i="6" s="1"/>
  <c r="G27" i="6"/>
  <c r="I27" i="6" s="1"/>
  <c r="G26" i="6"/>
  <c r="I26" i="6" s="1"/>
  <c r="G24" i="6"/>
  <c r="I24" i="6" s="1"/>
  <c r="K24" i="6" s="1"/>
  <c r="G23" i="6"/>
  <c r="I23" i="6" s="1"/>
  <c r="G21" i="6"/>
  <c r="I21" i="6" s="1"/>
  <c r="AC20" i="6"/>
  <c r="AE20" i="6" s="1"/>
  <c r="AC26" i="6"/>
  <c r="AE26" i="6" s="1"/>
  <c r="R28" i="6"/>
  <c r="T28" i="6" s="1"/>
  <c r="S43" i="6"/>
  <c r="U43" i="6" s="1"/>
  <c r="S46" i="6"/>
  <c r="U46" i="6" s="1"/>
  <c r="S36" i="6"/>
  <c r="U36" i="6" s="1"/>
  <c r="S39" i="6"/>
  <c r="U39" i="6" s="1"/>
  <c r="S42" i="6"/>
  <c r="U42" i="6" s="1"/>
  <c r="S44" i="6"/>
  <c r="U44" i="6" s="1"/>
  <c r="S40" i="6"/>
  <c r="U40" i="6" s="1"/>
  <c r="V40" i="6" s="1"/>
  <c r="AD10" i="6"/>
  <c r="AF10" i="6" s="1"/>
  <c r="AD5" i="6"/>
  <c r="AF5" i="6" s="1"/>
  <c r="H30" i="6"/>
  <c r="J30" i="6" s="1"/>
  <c r="AC45" i="6"/>
  <c r="AE45" i="6" s="1"/>
  <c r="AC35" i="6"/>
  <c r="AC38" i="6"/>
  <c r="AE38" i="6" s="1"/>
  <c r="AC44" i="6"/>
  <c r="AE44" i="6" s="1"/>
  <c r="AC37" i="6"/>
  <c r="AE37" i="6" s="1"/>
  <c r="AC46" i="6"/>
  <c r="AE46" i="6" s="1"/>
  <c r="AC36" i="6"/>
  <c r="AE36" i="6" s="1"/>
  <c r="AC42" i="6"/>
  <c r="AE42" i="6" s="1"/>
  <c r="AD12" i="6"/>
  <c r="AF12" i="6" s="1"/>
  <c r="H20" i="6"/>
  <c r="J20" i="6" s="1"/>
  <c r="H8" i="6"/>
  <c r="J8" i="6" s="1"/>
  <c r="H10" i="6"/>
  <c r="J10" i="6" s="1"/>
  <c r="H12" i="6"/>
  <c r="J12" i="6" s="1"/>
  <c r="AC13" i="6"/>
  <c r="AE13" i="6" s="1"/>
  <c r="R14" i="6"/>
  <c r="T14" i="6" s="1"/>
  <c r="AC15" i="6"/>
  <c r="AE15" i="6" s="1"/>
  <c r="H27" i="6"/>
  <c r="J27" i="6" s="1"/>
  <c r="R5" i="6"/>
  <c r="T5" i="6" s="1"/>
  <c r="R7" i="6"/>
  <c r="T7" i="6" s="1"/>
  <c r="AC8" i="6"/>
  <c r="AE8" i="6" s="1"/>
  <c r="R9" i="6"/>
  <c r="T9" i="6" s="1"/>
  <c r="AD13" i="6"/>
  <c r="AF13" i="6" s="1"/>
  <c r="S14" i="6"/>
  <c r="U14" i="6" s="1"/>
  <c r="AD15" i="6"/>
  <c r="AF15" i="6" s="1"/>
  <c r="AD59" i="6"/>
  <c r="AF59" i="6" s="1"/>
  <c r="AD56" i="6"/>
  <c r="AF56" i="6" s="1"/>
  <c r="AD52" i="6"/>
  <c r="AF52" i="6" s="1"/>
  <c r="AD55" i="6"/>
  <c r="AF55" i="6" s="1"/>
  <c r="AD51" i="6"/>
  <c r="AF51" i="6" s="1"/>
  <c r="AD54" i="6"/>
  <c r="AF54" i="6" s="1"/>
  <c r="AD61" i="6"/>
  <c r="AF61" i="6" s="1"/>
  <c r="AD60" i="6"/>
  <c r="AF60" i="6" s="1"/>
  <c r="AD57" i="6"/>
  <c r="AF57" i="6" s="1"/>
  <c r="AG57" i="6" s="1"/>
  <c r="AD53" i="6"/>
  <c r="AF53" i="6" s="1"/>
  <c r="H31" i="6"/>
  <c r="J31" i="6" s="1"/>
  <c r="H28" i="6"/>
  <c r="J28" i="6" s="1"/>
  <c r="H25" i="6"/>
  <c r="J25" i="6" s="1"/>
  <c r="H22" i="6"/>
  <c r="J22" i="6" s="1"/>
  <c r="S5" i="6"/>
  <c r="U5" i="6" s="1"/>
  <c r="S7" i="6"/>
  <c r="U7" i="6" s="1"/>
  <c r="AD8" i="6"/>
  <c r="AF8" i="6" s="1"/>
  <c r="S9" i="6"/>
  <c r="U9" i="6" s="1"/>
  <c r="G11" i="6"/>
  <c r="I11" i="6" s="1"/>
  <c r="G13" i="6"/>
  <c r="I13" i="6" s="1"/>
  <c r="G15" i="6"/>
  <c r="I15" i="6" s="1"/>
  <c r="AC16" i="6"/>
  <c r="AE16" i="6" s="1"/>
  <c r="R29" i="6"/>
  <c r="T29" i="6" s="1"/>
  <c r="V29" i="6" s="1"/>
  <c r="R26" i="6"/>
  <c r="T26" i="6" s="1"/>
  <c r="R23" i="6"/>
  <c r="T23" i="6" s="1"/>
  <c r="R20" i="6"/>
  <c r="T20" i="6" s="1"/>
  <c r="H21" i="6"/>
  <c r="J21" i="6" s="1"/>
  <c r="R27" i="6"/>
  <c r="T27" i="6" s="1"/>
  <c r="H29" i="6"/>
  <c r="J29" i="6" s="1"/>
  <c r="H72" i="6"/>
  <c r="J72" i="6" s="1"/>
  <c r="H75" i="6"/>
  <c r="J75" i="6" s="1"/>
  <c r="H68" i="6"/>
  <c r="J68" i="6" s="1"/>
  <c r="H71" i="6"/>
  <c r="J71" i="6" s="1"/>
  <c r="H70" i="6"/>
  <c r="J70" i="6" s="1"/>
  <c r="H69" i="6"/>
  <c r="J69" i="6" s="1"/>
  <c r="H67" i="6"/>
  <c r="J67" i="6" s="1"/>
  <c r="H66" i="6"/>
  <c r="J66" i="6" s="1"/>
  <c r="H73" i="6"/>
  <c r="J73" i="6" s="1"/>
  <c r="H74" i="6"/>
  <c r="J74" i="6" s="1"/>
  <c r="H11" i="6"/>
  <c r="J11" i="6" s="1"/>
  <c r="H13" i="6"/>
  <c r="J13" i="6" s="1"/>
  <c r="H15" i="6"/>
  <c r="J15" i="6" s="1"/>
  <c r="AD16" i="6"/>
  <c r="AF16" i="6" s="1"/>
  <c r="H26" i="6"/>
  <c r="J26" i="6" s="1"/>
  <c r="AC73" i="6"/>
  <c r="AE73" i="6" s="1"/>
  <c r="AC76" i="6"/>
  <c r="AE76" i="6" s="1"/>
  <c r="AC66" i="6"/>
  <c r="AE66" i="6" s="1"/>
  <c r="AC69" i="6"/>
  <c r="AE69" i="6" s="1"/>
  <c r="AC72" i="6"/>
  <c r="AE72" i="6" s="1"/>
  <c r="AC71" i="6"/>
  <c r="AE71" i="6" s="1"/>
  <c r="AC68" i="6"/>
  <c r="AE68" i="6" s="1"/>
  <c r="AC67" i="6"/>
  <c r="AE67" i="6" s="1"/>
  <c r="AC74" i="6"/>
  <c r="AE74" i="6" s="1"/>
  <c r="G5" i="6"/>
  <c r="I5" i="6" s="1"/>
  <c r="K5" i="6" s="1"/>
  <c r="AD6" i="6"/>
  <c r="AF6" i="6" s="1"/>
  <c r="R10" i="6"/>
  <c r="T10" i="6" s="1"/>
  <c r="R21" i="6"/>
  <c r="T21" i="6" s="1"/>
  <c r="H23" i="6"/>
  <c r="J23" i="6" s="1"/>
  <c r="S38" i="6"/>
  <c r="U38" i="6" s="1"/>
  <c r="AC40" i="6"/>
  <c r="AE40" i="6" s="1"/>
  <c r="AC70" i="6"/>
  <c r="AE70" i="6" s="1"/>
  <c r="G88" i="6"/>
  <c r="I88" i="6" s="1"/>
  <c r="G83" i="6"/>
  <c r="I83" i="6" s="1"/>
  <c r="G86" i="6"/>
  <c r="I86" i="6" s="1"/>
  <c r="G89" i="6"/>
  <c r="I89" i="6" s="1"/>
  <c r="G82" i="6"/>
  <c r="I82" i="6" s="1"/>
  <c r="G80" i="6"/>
  <c r="I80" i="6" s="1"/>
  <c r="G87" i="6"/>
  <c r="I87" i="6" s="1"/>
  <c r="G81" i="6"/>
  <c r="I81" i="6" s="1"/>
  <c r="G84" i="6"/>
  <c r="I84" i="6" s="1"/>
  <c r="G90" i="6"/>
  <c r="I90" i="6" s="1"/>
  <c r="K90" i="6" s="1"/>
  <c r="G91" i="6"/>
  <c r="I91" i="6" s="1"/>
  <c r="G6" i="6"/>
  <c r="I6" i="6" s="1"/>
  <c r="S10" i="6"/>
  <c r="U10" i="6" s="1"/>
  <c r="S12" i="6"/>
  <c r="U12" i="6" s="1"/>
  <c r="V12" i="6" s="1"/>
  <c r="G14" i="6"/>
  <c r="I14" i="6" s="1"/>
  <c r="S45" i="6"/>
  <c r="U45" i="6" s="1"/>
  <c r="R37" i="6"/>
  <c r="T37" i="6" s="1"/>
  <c r="AD45" i="6"/>
  <c r="AF45" i="6" s="1"/>
  <c r="AC56" i="6"/>
  <c r="AC59" i="6"/>
  <c r="AE59" i="6" s="1"/>
  <c r="H55" i="6"/>
  <c r="J55" i="6" s="1"/>
  <c r="R61" i="6"/>
  <c r="T61" i="6" s="1"/>
  <c r="G69" i="6"/>
  <c r="I69" i="6" s="1"/>
  <c r="G72" i="6"/>
  <c r="I72" i="6" s="1"/>
  <c r="G75" i="6"/>
  <c r="I75" i="6" s="1"/>
  <c r="H119" i="6"/>
  <c r="J119" i="6" s="1"/>
  <c r="H112" i="6"/>
  <c r="J112" i="6" s="1"/>
  <c r="H121" i="6"/>
  <c r="J121" i="6" s="1"/>
  <c r="H111" i="6"/>
  <c r="J111" i="6" s="1"/>
  <c r="H120" i="6"/>
  <c r="J120" i="6" s="1"/>
  <c r="H113" i="6"/>
  <c r="J113" i="6" s="1"/>
  <c r="R135" i="6"/>
  <c r="T135" i="6" s="1"/>
  <c r="R128" i="6"/>
  <c r="T128" i="6" s="1"/>
  <c r="V128" i="6" s="1"/>
  <c r="R131" i="6"/>
  <c r="T131" i="6" s="1"/>
  <c r="R134" i="6"/>
  <c r="T134" i="6" s="1"/>
  <c r="R133" i="6"/>
  <c r="T133" i="6" s="1"/>
  <c r="R136" i="6"/>
  <c r="T136" i="6" s="1"/>
  <c r="R126" i="6"/>
  <c r="T126" i="6" s="1"/>
  <c r="R129" i="6"/>
  <c r="T129" i="6" s="1"/>
  <c r="R132" i="6"/>
  <c r="T132" i="6" s="1"/>
  <c r="S22" i="6"/>
  <c r="U22" i="6" s="1"/>
  <c r="S25" i="6"/>
  <c r="U25" i="6" s="1"/>
  <c r="S28" i="6"/>
  <c r="U28" i="6" s="1"/>
  <c r="S31" i="6"/>
  <c r="U31" i="6" s="1"/>
  <c r="R35" i="6"/>
  <c r="T35" i="6" s="1"/>
  <c r="AD39" i="6"/>
  <c r="AF39" i="6" s="1"/>
  <c r="AG39" i="6" s="1"/>
  <c r="R41" i="6"/>
  <c r="T41" i="6" s="1"/>
  <c r="V41" i="6" s="1"/>
  <c r="G42" i="6"/>
  <c r="I42" i="6" s="1"/>
  <c r="H45" i="6"/>
  <c r="J45" i="6" s="1"/>
  <c r="AC50" i="6"/>
  <c r="AE50" i="6" s="1"/>
  <c r="S54" i="6"/>
  <c r="U54" i="6" s="1"/>
  <c r="G56" i="6"/>
  <c r="I56" i="6" s="1"/>
  <c r="AC58" i="6"/>
  <c r="G65" i="6"/>
  <c r="I65" i="6" s="1"/>
  <c r="K65" i="6" s="1"/>
  <c r="AD76" i="6"/>
  <c r="AF76" i="6" s="1"/>
  <c r="AD69" i="6"/>
  <c r="AF69" i="6" s="1"/>
  <c r="AD72" i="6"/>
  <c r="AF72" i="6" s="1"/>
  <c r="AD75" i="6"/>
  <c r="AF75" i="6" s="1"/>
  <c r="R67" i="6"/>
  <c r="T67" i="6" s="1"/>
  <c r="R69" i="6"/>
  <c r="T69" i="6" s="1"/>
  <c r="AD73" i="6"/>
  <c r="AF73" i="6" s="1"/>
  <c r="G76" i="6"/>
  <c r="I76" i="6" s="1"/>
  <c r="H110" i="6"/>
  <c r="J110" i="6" s="1"/>
  <c r="H116" i="6"/>
  <c r="J116" i="6" s="1"/>
  <c r="K116" i="6" s="1"/>
  <c r="AC119" i="6"/>
  <c r="AE119" i="6" s="1"/>
  <c r="R125" i="6"/>
  <c r="T125" i="6" s="1"/>
  <c r="R127" i="6"/>
  <c r="T127" i="6" s="1"/>
  <c r="AD23" i="6"/>
  <c r="AF23" i="6" s="1"/>
  <c r="AD26" i="6"/>
  <c r="AF26" i="6" s="1"/>
  <c r="H36" i="6"/>
  <c r="J36" i="6" s="1"/>
  <c r="AD40" i="6"/>
  <c r="AF40" i="6" s="1"/>
  <c r="G43" i="6"/>
  <c r="I43" i="6" s="1"/>
  <c r="H46" i="6"/>
  <c r="J46" i="6" s="1"/>
  <c r="R57" i="6"/>
  <c r="T57" i="6" s="1"/>
  <c r="R60" i="6"/>
  <c r="T60" i="6" s="1"/>
  <c r="V60" i="6" s="1"/>
  <c r="R52" i="6"/>
  <c r="T52" i="6" s="1"/>
  <c r="S55" i="6"/>
  <c r="U55" i="6" s="1"/>
  <c r="G57" i="6"/>
  <c r="I57" i="6" s="1"/>
  <c r="G59" i="6"/>
  <c r="I59" i="6" s="1"/>
  <c r="AC61" i="6"/>
  <c r="AE61" i="6" s="1"/>
  <c r="AD66" i="6"/>
  <c r="AF66" i="6" s="1"/>
  <c r="AD70" i="6"/>
  <c r="AF70" i="6" s="1"/>
  <c r="H91" i="6"/>
  <c r="J91" i="6" s="1"/>
  <c r="H86" i="6"/>
  <c r="J86" i="6" s="1"/>
  <c r="H89" i="6"/>
  <c r="J89" i="6" s="1"/>
  <c r="H82" i="6"/>
  <c r="J82" i="6" s="1"/>
  <c r="H80" i="6"/>
  <c r="J80" i="6" s="1"/>
  <c r="H85" i="6"/>
  <c r="J85" i="6" s="1"/>
  <c r="K85" i="6" s="1"/>
  <c r="R85" i="6"/>
  <c r="T85" i="6" s="1"/>
  <c r="V85" i="6" s="1"/>
  <c r="S86" i="6"/>
  <c r="U86" i="6" s="1"/>
  <c r="V86" i="6" s="1"/>
  <c r="AD98" i="6"/>
  <c r="AF98" i="6" s="1"/>
  <c r="AD37" i="6"/>
  <c r="AF37" i="6" s="1"/>
  <c r="G40" i="6"/>
  <c r="I40" i="6" s="1"/>
  <c r="H43" i="6"/>
  <c r="J43" i="6" s="1"/>
  <c r="R45" i="6"/>
  <c r="T45" i="6" s="1"/>
  <c r="S52" i="6"/>
  <c r="U52" i="6" s="1"/>
  <c r="AC54" i="6"/>
  <c r="AE54" i="6" s="1"/>
  <c r="H57" i="6"/>
  <c r="J57" i="6" s="1"/>
  <c r="G58" i="6"/>
  <c r="I58" i="6" s="1"/>
  <c r="K58" i="6" s="1"/>
  <c r="H59" i="6"/>
  <c r="J59" i="6" s="1"/>
  <c r="AD67" i="6"/>
  <c r="AF67" i="6" s="1"/>
  <c r="AD68" i="6"/>
  <c r="AF68" i="6" s="1"/>
  <c r="AD71" i="6"/>
  <c r="AF71" i="6" s="1"/>
  <c r="G74" i="6"/>
  <c r="I74" i="6" s="1"/>
  <c r="H83" i="6"/>
  <c r="J83" i="6" s="1"/>
  <c r="R104" i="6"/>
  <c r="T104" i="6" s="1"/>
  <c r="R106" i="6"/>
  <c r="T106" i="6" s="1"/>
  <c r="R105" i="6"/>
  <c r="T105" i="6" s="1"/>
  <c r="R98" i="6"/>
  <c r="T98" i="6" s="1"/>
  <c r="R97" i="6"/>
  <c r="T97" i="6" s="1"/>
  <c r="V97" i="6" s="1"/>
  <c r="AC116" i="6"/>
  <c r="AE116" i="6" s="1"/>
  <c r="R50" i="6"/>
  <c r="T50" i="6" s="1"/>
  <c r="AC51" i="6"/>
  <c r="AE51" i="6" s="1"/>
  <c r="R56" i="6"/>
  <c r="T56" i="6" s="1"/>
  <c r="R68" i="6"/>
  <c r="T68" i="6" s="1"/>
  <c r="R71" i="6"/>
  <c r="T71" i="6" s="1"/>
  <c r="R65" i="6"/>
  <c r="T65" i="6" s="1"/>
  <c r="R74" i="6"/>
  <c r="T74" i="6" s="1"/>
  <c r="V74" i="6" s="1"/>
  <c r="G73" i="6"/>
  <c r="I73" i="6" s="1"/>
  <c r="R76" i="6"/>
  <c r="T76" i="6" s="1"/>
  <c r="V76" i="6" s="1"/>
  <c r="R88" i="6"/>
  <c r="T88" i="6" s="1"/>
  <c r="R91" i="6"/>
  <c r="T91" i="6" s="1"/>
  <c r="R81" i="6"/>
  <c r="T81" i="6" s="1"/>
  <c r="R84" i="6"/>
  <c r="T84" i="6" s="1"/>
  <c r="R87" i="6"/>
  <c r="T87" i="6" s="1"/>
  <c r="R89" i="6"/>
  <c r="T89" i="6" s="1"/>
  <c r="R101" i="6"/>
  <c r="T101" i="6" s="1"/>
  <c r="H115" i="6"/>
  <c r="J115" i="6" s="1"/>
  <c r="S21" i="6"/>
  <c r="U21" i="6" s="1"/>
  <c r="S24" i="6"/>
  <c r="U24" i="6" s="1"/>
  <c r="S27" i="6"/>
  <c r="U27" i="6" s="1"/>
  <c r="S30" i="6"/>
  <c r="U30" i="6" s="1"/>
  <c r="V30" i="6" s="1"/>
  <c r="H35" i="6"/>
  <c r="J35" i="6" s="1"/>
  <c r="H37" i="6"/>
  <c r="J37" i="6" s="1"/>
  <c r="R39" i="6"/>
  <c r="T39" i="6" s="1"/>
  <c r="AD41" i="6"/>
  <c r="AF41" i="6" s="1"/>
  <c r="G44" i="6"/>
  <c r="I44" i="6" s="1"/>
  <c r="S50" i="6"/>
  <c r="U50" i="6" s="1"/>
  <c r="R53" i="6"/>
  <c r="T53" i="6" s="1"/>
  <c r="G54" i="6"/>
  <c r="I54" i="6" s="1"/>
  <c r="S56" i="6"/>
  <c r="U56" i="6" s="1"/>
  <c r="G60" i="6"/>
  <c r="I60" i="6" s="1"/>
  <c r="G66" i="6"/>
  <c r="I66" i="6" s="1"/>
  <c r="R75" i="6"/>
  <c r="T75" i="6" s="1"/>
  <c r="S91" i="6"/>
  <c r="U91" i="6" s="1"/>
  <c r="S81" i="6"/>
  <c r="U81" i="6" s="1"/>
  <c r="S84" i="6"/>
  <c r="U84" i="6" s="1"/>
  <c r="S87" i="6"/>
  <c r="U87" i="6" s="1"/>
  <c r="S90" i="6"/>
  <c r="U90" i="6" s="1"/>
  <c r="V90" i="6" s="1"/>
  <c r="H84" i="6"/>
  <c r="J84" i="6" s="1"/>
  <c r="S89" i="6"/>
  <c r="U89" i="6" s="1"/>
  <c r="R95" i="6"/>
  <c r="T95" i="6" s="1"/>
  <c r="R96" i="6"/>
  <c r="T96" i="6" s="1"/>
  <c r="AC101" i="6"/>
  <c r="AC102" i="6"/>
  <c r="AE102" i="6" s="1"/>
  <c r="H117" i="6"/>
  <c r="J117" i="6" s="1"/>
  <c r="R36" i="6"/>
  <c r="T36" i="6" s="1"/>
  <c r="AD38" i="6"/>
  <c r="AF38" i="6" s="1"/>
  <c r="G41" i="6"/>
  <c r="I41" i="6" s="1"/>
  <c r="K41" i="6" s="1"/>
  <c r="H44" i="6"/>
  <c r="J44" i="6" s="1"/>
  <c r="R46" i="6"/>
  <c r="T46" i="6" s="1"/>
  <c r="G51" i="6"/>
  <c r="I51" i="6" s="1"/>
  <c r="S53" i="6"/>
  <c r="U53" i="6" s="1"/>
  <c r="H54" i="6"/>
  <c r="J54" i="6" s="1"/>
  <c r="AC55" i="6"/>
  <c r="AE55" i="6" s="1"/>
  <c r="S57" i="6"/>
  <c r="U57" i="6" s="1"/>
  <c r="R58" i="6"/>
  <c r="T58" i="6" s="1"/>
  <c r="H60" i="6"/>
  <c r="J60" i="6" s="1"/>
  <c r="G67" i="6"/>
  <c r="I67" i="6" s="1"/>
  <c r="G70" i="6"/>
  <c r="I70" i="6" s="1"/>
  <c r="G71" i="6"/>
  <c r="I71" i="6" s="1"/>
  <c r="H88" i="6"/>
  <c r="J88" i="6" s="1"/>
  <c r="AC99" i="6"/>
  <c r="AE99" i="6" s="1"/>
  <c r="AC104" i="6"/>
  <c r="AE104" i="6" s="1"/>
  <c r="AC97" i="6"/>
  <c r="AE97" i="6" s="1"/>
  <c r="AC100" i="6"/>
  <c r="AE100" i="6" s="1"/>
  <c r="AC103" i="6"/>
  <c r="AE103" i="6" s="1"/>
  <c r="S23" i="6"/>
  <c r="U23" i="6" s="1"/>
  <c r="S26" i="6"/>
  <c r="U26" i="6" s="1"/>
  <c r="R43" i="6"/>
  <c r="T43" i="6" s="1"/>
  <c r="H51" i="6"/>
  <c r="J51" i="6" s="1"/>
  <c r="AC52" i="6"/>
  <c r="AE52" i="6" s="1"/>
  <c r="S58" i="6"/>
  <c r="U58" i="6" s="1"/>
  <c r="R59" i="6"/>
  <c r="T59" i="6" s="1"/>
  <c r="H61" i="6"/>
  <c r="J61" i="6" s="1"/>
  <c r="K61" i="6" s="1"/>
  <c r="G68" i="6"/>
  <c r="I68" i="6" s="1"/>
  <c r="R83" i="6"/>
  <c r="T83" i="6" s="1"/>
  <c r="V83" i="6" s="1"/>
  <c r="S88" i="6"/>
  <c r="U88" i="6" s="1"/>
  <c r="AD102" i="6"/>
  <c r="AF102" i="6" s="1"/>
  <c r="AD97" i="6"/>
  <c r="AF97" i="6" s="1"/>
  <c r="AD100" i="6"/>
  <c r="AF100" i="6" s="1"/>
  <c r="AD103" i="6"/>
  <c r="AF103" i="6" s="1"/>
  <c r="AD106" i="6"/>
  <c r="AD96" i="6"/>
  <c r="AF96" i="6" s="1"/>
  <c r="R100" i="6"/>
  <c r="T100" i="6" s="1"/>
  <c r="AC105" i="6"/>
  <c r="AC110" i="6"/>
  <c r="AC113" i="6"/>
  <c r="AC112" i="6"/>
  <c r="AE112" i="6" s="1"/>
  <c r="AC121" i="6"/>
  <c r="AE121" i="6" s="1"/>
  <c r="AC111" i="6"/>
  <c r="AC114" i="6"/>
  <c r="AE114" i="6" s="1"/>
  <c r="AC117" i="6"/>
  <c r="AE117" i="6" s="1"/>
  <c r="AC120" i="6"/>
  <c r="AE120" i="6" s="1"/>
  <c r="AD89" i="6"/>
  <c r="AF89" i="6" s="1"/>
  <c r="S95" i="6"/>
  <c r="U95" i="6" s="1"/>
  <c r="G99" i="6"/>
  <c r="I99" i="6" s="1"/>
  <c r="S101" i="6"/>
  <c r="U101" i="6" s="1"/>
  <c r="H102" i="6"/>
  <c r="J102" i="6" s="1"/>
  <c r="R115" i="6"/>
  <c r="T115" i="6" s="1"/>
  <c r="V115" i="6" s="1"/>
  <c r="S118" i="6"/>
  <c r="U118" i="6" s="1"/>
  <c r="V118" i="6" s="1"/>
  <c r="G125" i="6"/>
  <c r="I125" i="6" s="1"/>
  <c r="G127" i="6"/>
  <c r="I127" i="6" s="1"/>
  <c r="H130" i="6"/>
  <c r="J130" i="6" s="1"/>
  <c r="K130" i="6" s="1"/>
  <c r="AC131" i="6"/>
  <c r="AE131" i="6" s="1"/>
  <c r="AD134" i="6"/>
  <c r="S135" i="6"/>
  <c r="U135" i="6" s="1"/>
  <c r="S67" i="6"/>
  <c r="U67" i="6" s="1"/>
  <c r="AD86" i="6"/>
  <c r="AF86" i="6" s="1"/>
  <c r="AG86" i="6" s="1"/>
  <c r="S98" i="6"/>
  <c r="U98" i="6" s="1"/>
  <c r="H99" i="6"/>
  <c r="J99" i="6" s="1"/>
  <c r="R112" i="6"/>
  <c r="T112" i="6" s="1"/>
  <c r="AD120" i="6"/>
  <c r="AF120" i="6" s="1"/>
  <c r="H125" i="6"/>
  <c r="J125" i="6" s="1"/>
  <c r="H127" i="6"/>
  <c r="J127" i="6" s="1"/>
  <c r="AD131" i="6"/>
  <c r="AF131" i="6" s="1"/>
  <c r="S132" i="6"/>
  <c r="U132" i="6" s="1"/>
  <c r="G134" i="6"/>
  <c r="I134" i="6" s="1"/>
  <c r="H96" i="6"/>
  <c r="J96" i="6" s="1"/>
  <c r="H106" i="6"/>
  <c r="J106" i="6" s="1"/>
  <c r="S112" i="6"/>
  <c r="U112" i="6" s="1"/>
  <c r="AD117" i="6"/>
  <c r="AF117" i="6" s="1"/>
  <c r="R119" i="6"/>
  <c r="T119" i="6" s="1"/>
  <c r="G120" i="6"/>
  <c r="I120" i="6" s="1"/>
  <c r="AC125" i="6"/>
  <c r="AD128" i="6"/>
  <c r="AF128" i="6" s="1"/>
  <c r="S129" i="6"/>
  <c r="U129" i="6" s="1"/>
  <c r="G131" i="6"/>
  <c r="I131" i="6" s="1"/>
  <c r="H134" i="6"/>
  <c r="J134" i="6" s="1"/>
  <c r="AD114" i="6"/>
  <c r="AF114" i="6" s="1"/>
  <c r="R116" i="6"/>
  <c r="T116" i="6" s="1"/>
  <c r="V116" i="6" s="1"/>
  <c r="G117" i="6"/>
  <c r="I117" i="6" s="1"/>
  <c r="S126" i="6"/>
  <c r="U126" i="6" s="1"/>
  <c r="G128" i="6"/>
  <c r="I128" i="6" s="1"/>
  <c r="H131" i="6"/>
  <c r="J131" i="6" s="1"/>
  <c r="S136" i="6"/>
  <c r="U136" i="6" s="1"/>
  <c r="AC135" i="6"/>
  <c r="AE135" i="6" s="1"/>
  <c r="AD135" i="6"/>
  <c r="AF135" i="6" s="1"/>
  <c r="AD115" i="6"/>
  <c r="AF115" i="6" s="1"/>
  <c r="G118" i="6"/>
  <c r="I118" i="6" s="1"/>
  <c r="S127" i="6"/>
  <c r="U127" i="6" s="1"/>
  <c r="AD132" i="6"/>
  <c r="G135" i="6"/>
  <c r="I135" i="6" s="1"/>
  <c r="AD129" i="6"/>
  <c r="G132" i="6"/>
  <c r="I132" i="6" s="1"/>
  <c r="S134" i="6"/>
  <c r="U134" i="6" s="1"/>
  <c r="H135" i="6"/>
  <c r="J135" i="6" s="1"/>
  <c r="AC136" i="6"/>
  <c r="AE136" i="6" s="1"/>
  <c r="AD126" i="6"/>
  <c r="AF126" i="6" s="1"/>
  <c r="G129" i="6"/>
  <c r="I129" i="6" s="1"/>
  <c r="S131" i="6"/>
  <c r="U131" i="6" s="1"/>
  <c r="H132" i="6"/>
  <c r="J132" i="6" s="1"/>
  <c r="AD136" i="6"/>
  <c r="AF136" i="6" s="1"/>
  <c r="AD116" i="6"/>
  <c r="AF116" i="6" s="1"/>
  <c r="G119" i="6"/>
  <c r="I119" i="6" s="1"/>
  <c r="G126" i="6"/>
  <c r="I126" i="6" s="1"/>
  <c r="H129" i="6"/>
  <c r="J129" i="6" s="1"/>
  <c r="AC130" i="6"/>
  <c r="AE130" i="6" s="1"/>
  <c r="AD133" i="6"/>
  <c r="AF133" i="6" s="1"/>
  <c r="G136" i="6"/>
  <c r="I136" i="6" s="1"/>
  <c r="H126" i="6"/>
  <c r="J126" i="6" s="1"/>
  <c r="AD130" i="6"/>
  <c r="AF130" i="6" s="1"/>
  <c r="G133" i="6"/>
  <c r="I133" i="6" s="1"/>
  <c r="K133" i="6" s="1"/>
  <c r="H136" i="6"/>
  <c r="J136" i="6" s="1"/>
  <c r="K87" i="6" l="1"/>
  <c r="AE101" i="6"/>
  <c r="AG101" i="6" s="1"/>
  <c r="AE83" i="6"/>
  <c r="AG83" i="6" s="1"/>
  <c r="AE111" i="6"/>
  <c r="AG111" i="6" s="1"/>
  <c r="V96" i="6"/>
  <c r="AF118" i="6"/>
  <c r="AG118" i="6" s="1"/>
  <c r="AE125" i="6"/>
  <c r="AG125" i="6" s="1"/>
  <c r="AE110" i="6"/>
  <c r="AG110" i="6" s="1"/>
  <c r="AE105" i="6"/>
  <c r="AG105" i="6" s="1"/>
  <c r="AF129" i="6"/>
  <c r="AG129" i="6" s="1"/>
  <c r="AE127" i="6"/>
  <c r="AG127" i="6" s="1"/>
  <c r="AF106" i="6"/>
  <c r="AG106" i="6" s="1"/>
  <c r="AE113" i="6"/>
  <c r="AG113" i="6" s="1"/>
  <c r="AF132" i="6"/>
  <c r="AG132" i="6" s="1"/>
  <c r="AF134" i="6"/>
  <c r="AG134" i="6" s="1"/>
  <c r="V46" i="6"/>
  <c r="AG119" i="6"/>
  <c r="K98" i="6"/>
  <c r="K106" i="6"/>
  <c r="V121" i="6"/>
  <c r="V24" i="6"/>
  <c r="V38" i="6"/>
  <c r="K8" i="6"/>
  <c r="AE25" i="6"/>
  <c r="AG25" i="6" s="1"/>
  <c r="K97" i="6"/>
  <c r="AE56" i="6"/>
  <c r="AG56" i="6" s="1"/>
  <c r="AE58" i="6"/>
  <c r="AG58" i="6" s="1"/>
  <c r="V59" i="6"/>
  <c r="K14" i="6"/>
  <c r="AG96" i="6"/>
  <c r="K70" i="6"/>
  <c r="K37" i="6"/>
  <c r="K101" i="6"/>
  <c r="K96" i="6"/>
  <c r="AE35" i="6"/>
  <c r="AG35" i="6" s="1"/>
  <c r="K39" i="6"/>
  <c r="AG27" i="6"/>
  <c r="AG20" i="6"/>
  <c r="V72" i="6"/>
  <c r="AG41" i="6"/>
  <c r="AG115" i="6"/>
  <c r="V13" i="6"/>
  <c r="AG15" i="6"/>
  <c r="V120" i="6"/>
  <c r="V113" i="6"/>
  <c r="K119" i="6"/>
  <c r="V119" i="6"/>
  <c r="AG99" i="6"/>
  <c r="AG51" i="6"/>
  <c r="V25" i="6"/>
  <c r="V50" i="6"/>
  <c r="V52" i="6"/>
  <c r="K104" i="6"/>
  <c r="AG36" i="6"/>
  <c r="V69" i="6"/>
  <c r="K42" i="6"/>
  <c r="AG85" i="6"/>
  <c r="AG128" i="6"/>
  <c r="V71" i="6"/>
  <c r="AG23" i="6"/>
  <c r="K10" i="6"/>
  <c r="K113" i="6"/>
  <c r="AG90" i="6"/>
  <c r="K118" i="6"/>
  <c r="V106" i="6"/>
  <c r="V45" i="6"/>
  <c r="V82" i="6"/>
  <c r="V22" i="6"/>
  <c r="K40" i="6"/>
  <c r="K53" i="6"/>
  <c r="AG126" i="6"/>
  <c r="K115" i="6"/>
  <c r="AG5" i="6"/>
  <c r="V55" i="6"/>
  <c r="K112" i="6"/>
  <c r="V8" i="6"/>
  <c r="V20" i="6"/>
  <c r="AG121" i="6"/>
  <c r="AG95" i="6"/>
  <c r="K50" i="6"/>
  <c r="V100" i="6"/>
  <c r="K71" i="6"/>
  <c r="K121" i="6"/>
  <c r="V37" i="6"/>
  <c r="AG60" i="6"/>
  <c r="AG42" i="6"/>
  <c r="AG31" i="6"/>
  <c r="V110" i="6"/>
  <c r="AG89" i="6"/>
  <c r="K26" i="6"/>
  <c r="K76" i="6"/>
  <c r="AG74" i="6"/>
  <c r="AG46" i="6"/>
  <c r="K52" i="6"/>
  <c r="V104" i="6"/>
  <c r="K6" i="6"/>
  <c r="AG21" i="6"/>
  <c r="K100" i="6"/>
  <c r="AG72" i="6"/>
  <c r="K12" i="6"/>
  <c r="K111" i="6"/>
  <c r="AG88" i="6"/>
  <c r="AG59" i="6"/>
  <c r="AG133" i="6"/>
  <c r="AG112" i="6"/>
  <c r="V68" i="6"/>
  <c r="V35" i="6"/>
  <c r="AG44" i="6"/>
  <c r="AG9" i="6"/>
  <c r="K95" i="6"/>
  <c r="K128" i="6"/>
  <c r="AG104" i="6"/>
  <c r="V31" i="6"/>
  <c r="K55" i="6"/>
  <c r="AG13" i="6"/>
  <c r="AG81" i="6"/>
  <c r="AG80" i="6"/>
  <c r="V81" i="6"/>
  <c r="K110" i="6"/>
  <c r="AG131" i="6"/>
  <c r="AG54" i="6"/>
  <c r="K46" i="6"/>
  <c r="V43" i="6"/>
  <c r="V73" i="6"/>
  <c r="V65" i="6"/>
  <c r="K131" i="6"/>
  <c r="AG52" i="6"/>
  <c r="K56" i="6"/>
  <c r="AG66" i="6"/>
  <c r="V42" i="6"/>
  <c r="AG87" i="6"/>
  <c r="K67" i="6"/>
  <c r="V36" i="6"/>
  <c r="V54" i="6"/>
  <c r="K81" i="6"/>
  <c r="V39" i="6"/>
  <c r="K129" i="6"/>
  <c r="V75" i="6"/>
  <c r="V105" i="6"/>
  <c r="K43" i="6"/>
  <c r="V111" i="6"/>
  <c r="AG117" i="6"/>
  <c r="K66" i="6"/>
  <c r="K73" i="6"/>
  <c r="K45" i="6"/>
  <c r="AG53" i="6"/>
  <c r="AG22" i="6"/>
  <c r="V80" i="6"/>
  <c r="AG116" i="6"/>
  <c r="K36" i="6"/>
  <c r="AG6" i="6"/>
  <c r="AG12" i="6"/>
  <c r="V15" i="6"/>
  <c r="AG91" i="6"/>
  <c r="K102" i="6"/>
  <c r="AG55" i="6"/>
  <c r="K75" i="6"/>
  <c r="K23" i="6"/>
  <c r="AG14" i="6"/>
  <c r="AG28" i="6"/>
  <c r="AG10" i="6"/>
  <c r="AG98" i="6"/>
  <c r="K9" i="6"/>
  <c r="V125" i="6"/>
  <c r="V61" i="6"/>
  <c r="V84" i="6"/>
  <c r="AG30" i="6"/>
  <c r="K35" i="6"/>
  <c r="AG120" i="6"/>
  <c r="AG40" i="6"/>
  <c r="V44" i="6"/>
  <c r="V66" i="6"/>
  <c r="AG82" i="6"/>
  <c r="AG50" i="6"/>
  <c r="K27" i="6"/>
  <c r="K7" i="6"/>
  <c r="AG7" i="6"/>
  <c r="K120" i="6"/>
  <c r="V136" i="6"/>
  <c r="V99" i="6"/>
  <c r="V103" i="6"/>
  <c r="V133" i="6"/>
  <c r="AG76" i="6"/>
  <c r="AG38" i="6"/>
  <c r="K54" i="6"/>
  <c r="K74" i="6"/>
  <c r="V134" i="6"/>
  <c r="V21" i="6"/>
  <c r="AG97" i="6"/>
  <c r="V53" i="6"/>
  <c r="V101" i="6"/>
  <c r="AG61" i="6"/>
  <c r="V131" i="6"/>
  <c r="K80" i="6"/>
  <c r="V10" i="6"/>
  <c r="K13" i="6"/>
  <c r="AG45" i="6"/>
  <c r="V11" i="6"/>
  <c r="AG84" i="6"/>
  <c r="K126" i="6"/>
  <c r="K117" i="6"/>
  <c r="K51" i="6"/>
  <c r="V56" i="6"/>
  <c r="AG24" i="6"/>
  <c r="K105" i="6"/>
  <c r="V6" i="6"/>
  <c r="K135" i="6"/>
  <c r="V87" i="6"/>
  <c r="K57" i="6"/>
  <c r="K69" i="6"/>
  <c r="K89" i="6"/>
  <c r="K44" i="6"/>
  <c r="K68" i="6"/>
  <c r="V95" i="6"/>
  <c r="V126" i="6"/>
  <c r="K91" i="6"/>
  <c r="AG71" i="6"/>
  <c r="K15" i="6"/>
  <c r="K21" i="6"/>
  <c r="K134" i="6"/>
  <c r="V89" i="6"/>
  <c r="K59" i="6"/>
  <c r="V67" i="6"/>
  <c r="K84" i="6"/>
  <c r="AG69" i="6"/>
  <c r="K11" i="6"/>
  <c r="V14" i="6"/>
  <c r="AG37" i="6"/>
  <c r="AG75" i="6"/>
  <c r="K127" i="6"/>
  <c r="K72" i="6"/>
  <c r="AG73" i="6"/>
  <c r="V27" i="6"/>
  <c r="V9" i="6"/>
  <c r="K29" i="6"/>
  <c r="V127" i="6"/>
  <c r="K125" i="6"/>
  <c r="V91" i="6"/>
  <c r="V135" i="6"/>
  <c r="K82" i="6"/>
  <c r="AG8" i="6"/>
  <c r="K30" i="6"/>
  <c r="AG135" i="6"/>
  <c r="V88" i="6"/>
  <c r="V98" i="6"/>
  <c r="V57" i="6"/>
  <c r="V7" i="6"/>
  <c r="K22" i="6"/>
  <c r="K136" i="6"/>
  <c r="AG136" i="6"/>
  <c r="V112" i="6"/>
  <c r="AG114" i="6"/>
  <c r="V58" i="6"/>
  <c r="K86" i="6"/>
  <c r="V23" i="6"/>
  <c r="V5" i="6"/>
  <c r="K25" i="6"/>
  <c r="AG102" i="6"/>
  <c r="K83" i="6"/>
  <c r="V26" i="6"/>
  <c r="V28" i="6"/>
  <c r="K28" i="6"/>
  <c r="AG130" i="6"/>
  <c r="AG103" i="6"/>
  <c r="K60" i="6"/>
  <c r="V132" i="6"/>
  <c r="K88" i="6"/>
  <c r="AG67" i="6"/>
  <c r="AG26" i="6"/>
  <c r="K31" i="6"/>
  <c r="K132" i="6"/>
  <c r="K99" i="6"/>
  <c r="AG100" i="6"/>
  <c r="V129" i="6"/>
  <c r="AG70" i="6"/>
  <c r="AG68" i="6"/>
  <c r="AG16" i="6"/>
  <c r="K20" i="6"/>
  <c r="D67" i="1" l="1"/>
  <c r="C67" i="1"/>
  <c r="H28" i="1"/>
  <c r="G28" i="1"/>
  <c r="F28" i="1"/>
  <c r="E28" i="1"/>
  <c r="D28" i="1"/>
  <c r="C28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<sst xmlns="http://schemas.openxmlformats.org/spreadsheetml/2006/main" count="1153" uniqueCount="392">
  <si>
    <t>A</t>
  </si>
  <si>
    <t>Cultivation time (Day)</t>
  </si>
  <si>
    <t>OD600</t>
  </si>
  <si>
    <t>25℃</t>
  </si>
  <si>
    <t>18℃</t>
  </si>
  <si>
    <t>The initial OD600 was adjusted to 0.1 at the start of cultivation.</t>
  </si>
  <si>
    <t>B</t>
  </si>
  <si>
    <t>Glucose (g/L)</t>
  </si>
  <si>
    <t>Initial glucose concentration: 30 g/L</t>
  </si>
  <si>
    <t>C</t>
  </si>
  <si>
    <t>PUFA (mg/mL)</t>
  </si>
  <si>
    <t>25℃ (Day4)</t>
  </si>
  <si>
    <t>18℃ (Day7)</t>
  </si>
  <si>
    <t>C20 PUFA</t>
  </si>
  <si>
    <t>C20:4n-6  (ARA)</t>
  </si>
  <si>
    <t>C20:5n-3 (EPA)</t>
  </si>
  <si>
    <t>EPA/ARA (n-3/n-6PUFA)</t>
  </si>
  <si>
    <t>C22 PUFA</t>
  </si>
  <si>
    <t>C22:5n-6 (n-6DPA)</t>
  </si>
  <si>
    <t>C22:6n-3 (DHA)</t>
  </si>
  <si>
    <t>DHA/n-6DPA (n-3/n-6PUFA)</t>
  </si>
  <si>
    <t>D</t>
  </si>
  <si>
    <t xml:space="preserve">Cultivation time </t>
  </si>
  <si>
    <t>day8</t>
  </si>
  <si>
    <t>day10</t>
  </si>
  <si>
    <t>day12</t>
  </si>
  <si>
    <t>day14</t>
  </si>
  <si>
    <t>day16</t>
  </si>
  <si>
    <t>WT</t>
  </si>
  <si>
    <t>Δ4DES KO</t>
  </si>
  <si>
    <t>C20ELO KO</t>
  </si>
  <si>
    <t>Δ5DES KO</t>
  </si>
  <si>
    <t>E</t>
  </si>
  <si>
    <t>F</t>
  </si>
  <si>
    <t>ETA(Δ5DES KO)</t>
  </si>
  <si>
    <r>
      <t>25℃</t>
    </r>
    <r>
      <rPr>
        <vertAlign val="superscript"/>
        <sz val="11"/>
        <color theme="1"/>
        <rFont val="Calibri"/>
        <family val="2"/>
      </rPr>
      <t>*1</t>
    </r>
  </si>
  <si>
    <r>
      <t>18℃</t>
    </r>
    <r>
      <rPr>
        <vertAlign val="superscript"/>
        <sz val="11"/>
        <color theme="1"/>
        <rFont val="Calibri"/>
        <family val="2"/>
      </rPr>
      <t>*2</t>
    </r>
  </si>
  <si>
    <t xml:space="preserve">*1 Temperature: 25 °C; Glucose: 3%; Cultivation time: 6 days. </t>
  </si>
  <si>
    <t>C16:0(Pam)</t>
  </si>
  <si>
    <r>
      <rPr>
        <sz val="11"/>
        <color theme="1"/>
        <rFont val="游ゴシック"/>
        <family val="3"/>
        <charset val="128"/>
      </rPr>
      <t>→</t>
    </r>
    <r>
      <rPr>
        <sz val="11"/>
        <color theme="1"/>
        <rFont val="Calibri"/>
        <family val="2"/>
      </rPr>
      <t>The conventional culture conditions used for Parietichytrium.</t>
    </r>
  </si>
  <si>
    <t>C18:0(Ste)</t>
  </si>
  <si>
    <t>C18:1n-9(Ole)</t>
  </si>
  <si>
    <t>*2 Temperature: 18 °C; Glucose: 6%; Cultivation time: 14 days</t>
  </si>
  <si>
    <t>C18:2n-6(LA)</t>
  </si>
  <si>
    <r>
      <rPr>
        <sz val="11"/>
        <color theme="1"/>
        <rFont val="游ゴシック"/>
        <family val="3"/>
        <charset val="128"/>
      </rPr>
      <t>→Optimized</t>
    </r>
    <r>
      <rPr>
        <sz val="11"/>
        <color theme="1"/>
        <rFont val="Calibri"/>
        <family val="2"/>
      </rPr>
      <t xml:space="preserve"> culture conditions for n-3PUFA production.</t>
    </r>
  </si>
  <si>
    <t>C18:3n-6(GLA)</t>
  </si>
  <si>
    <t>G</t>
  </si>
  <si>
    <t>C18:3n-3(ALA)</t>
  </si>
  <si>
    <t>n-3DPA (Δ4DES KO)</t>
  </si>
  <si>
    <t>C18:4n-3(STA)</t>
  </si>
  <si>
    <t>C20:2n-6(EDA)</t>
  </si>
  <si>
    <t>C20:3n-6 (DGLA)</t>
  </si>
  <si>
    <t>C20:4n-6 (ARA)</t>
  </si>
  <si>
    <t>C20:4n-3 (ETA)</t>
  </si>
  <si>
    <t>H</t>
  </si>
  <si>
    <t>C22:4n-6 (NMI-DTA)</t>
  </si>
  <si>
    <t>EPA (C20 ELO KO)</t>
  </si>
  <si>
    <t>C22:4n-6 (DTA)</t>
  </si>
  <si>
    <t>C22:5n-6 (n-6 DPA)</t>
  </si>
  <si>
    <t>C22:5n-3 (NMI-DPA)</t>
  </si>
  <si>
    <t>C22:5n-3 (n-3 DPA)</t>
  </si>
  <si>
    <t>Others</t>
  </si>
  <si>
    <t>Total</t>
  </si>
  <si>
    <t>Colony number</t>
  </si>
  <si>
    <t>White (genome-editted)</t>
  </si>
  <si>
    <t>Total (White + Blue)</t>
  </si>
  <si>
    <t>Aurantiochytrium limacinum ATCC MYA-1381</t>
  </si>
  <si>
    <t>Efficiency (%)</t>
  </si>
  <si>
    <t>thraustochytrium aureum ATCC 34304</t>
  </si>
  <si>
    <t>Δ4DESKO</t>
    <phoneticPr fontId="0"/>
  </si>
  <si>
    <t>C20ELOKO</t>
  </si>
  <si>
    <t>Δ5DESKO</t>
    <phoneticPr fontId="0"/>
  </si>
  <si>
    <t>day4</t>
  </si>
  <si>
    <t>day5</t>
  </si>
  <si>
    <t>day6</t>
  </si>
  <si>
    <t>WT1</t>
  </si>
  <si>
    <t>WT2</t>
  </si>
  <si>
    <t>WT3</t>
  </si>
  <si>
    <t>DCW (mg/mL)</t>
  </si>
  <si>
    <t>Dry cell weight (mg/mL)</t>
  </si>
  <si>
    <t>Cultivation time</t>
  </si>
  <si>
    <t>LC-PUFA (%)</t>
  </si>
  <si>
    <t>Passage number</t>
  </si>
  <si>
    <r>
      <rPr>
        <sz val="11"/>
        <color theme="0"/>
        <rFont val="Calibri"/>
        <family val="2"/>
      </rPr>
      <t>Δ</t>
    </r>
    <r>
      <rPr>
        <sz val="11"/>
        <color theme="0"/>
        <rFont val="Calibri"/>
        <family val="2"/>
        <charset val="128"/>
      </rPr>
      <t>4DES KO</t>
    </r>
  </si>
  <si>
    <r>
      <rPr>
        <sz val="11"/>
        <color theme="0"/>
        <rFont val="Calibri"/>
        <family val="2"/>
      </rPr>
      <t>Δ</t>
    </r>
    <r>
      <rPr>
        <sz val="11"/>
        <color theme="0"/>
        <rFont val="Calibri"/>
        <family val="2"/>
        <charset val="128"/>
      </rPr>
      <t>5DES KO</t>
    </r>
  </si>
  <si>
    <t>LC-PUFA (mg/L)</t>
  </si>
  <si>
    <t>*The total LC-PUFA values for each passage were plotted in Fig. 5B.</t>
  </si>
  <si>
    <t>Total LC-PUFA (mg/L)*</t>
  </si>
  <si>
    <r>
      <t>Δ5</t>
    </r>
    <r>
      <rPr>
        <sz val="11"/>
        <color theme="0"/>
        <rFont val="Calibri"/>
        <family val="2"/>
        <charset val="128"/>
      </rPr>
      <t>DES KO</t>
    </r>
  </si>
  <si>
    <t>Tub</t>
  </si>
  <si>
    <t>Avr</t>
  </si>
  <si>
    <t>Strain</t>
  </si>
  <si>
    <t>Relative expression (WT=1)</t>
  </si>
  <si>
    <t>No Ct</t>
  </si>
  <si>
    <t>No CT</t>
  </si>
  <si>
    <t>Ref</t>
  </si>
  <si>
    <t>ΔCt (WT avr - each sample)</t>
  </si>
  <si>
    <t>PCR efficiency^ΔCt</t>
  </si>
  <si>
    <t>Target</t>
  </si>
  <si>
    <t>Terget/Reference</t>
  </si>
  <si>
    <t xml:space="preserve">Referance gene: EF1α (PCR efficiency 91.1%) </t>
  </si>
  <si>
    <t>Referance gene: β-Tublin (PCR efficiency 90.3%)</t>
  </si>
  <si>
    <t>Referance gene: β-Actin (PCR efficiency 89.8%)</t>
  </si>
  <si>
    <t>Target gene: C16ELO (PCR efficiency 90.8%)</t>
  </si>
  <si>
    <t>Target gene: C18ELO (PCR efficiency 93.5%)</t>
  </si>
  <si>
    <t>Target gene: C20ELO (PCR efficiency 91.6%)</t>
  </si>
  <si>
    <t>Target gene: Δ9DES (PCR efficiency 88.8%)</t>
  </si>
  <si>
    <t>Target gene: Δ12DES (PCR efficiency 91.3%)</t>
  </si>
  <si>
    <t>Target gene: Δ6DES (PCR efficiency 93.8%)</t>
  </si>
  <si>
    <t>Target gene: Δ5DES (PCR efficiency 92.1%)</t>
  </si>
  <si>
    <t>Target gene: Δ4DES (PCR efficiency 96.1%)</t>
  </si>
  <si>
    <t>Target gene: ω3DES (PCR efficiency 98.8%)</t>
  </si>
  <si>
    <t>Ct</t>
  </si>
  <si>
    <t>Aluminium Foil</t>
  </si>
  <si>
    <t>Silicosen</t>
  </si>
  <si>
    <t>day2</t>
  </si>
  <si>
    <t>day3</t>
  </si>
  <si>
    <t>day7</t>
  </si>
  <si>
    <t>day9</t>
  </si>
  <si>
    <t>Total fatty acid (mg/L)</t>
  </si>
  <si>
    <t>Control
3% glucose/Aluminium foil</t>
  </si>
  <si>
    <t>Optimized condition
6% glucose/silicosen</t>
  </si>
  <si>
    <t>n-6 LC-PUFA (mg/L)</t>
  </si>
  <si>
    <t>Glucose concentration</t>
  </si>
  <si>
    <t>C20 Elongase activity (%)</t>
  </si>
  <si>
    <t>Substrate: ARA (C20:4)</t>
  </si>
  <si>
    <t>Subtrate: DGLA (C20:3)</t>
  </si>
  <si>
    <t>C20:3 (Substrate)</t>
  </si>
  <si>
    <t>C22:3 (Product)</t>
  </si>
  <si>
    <t>C20:4 (Substrate)</t>
  </si>
  <si>
    <t>C22:4 (Product)</t>
  </si>
  <si>
    <t>GC peak area</t>
  </si>
  <si>
    <t>C20ELOKO1</t>
  </si>
  <si>
    <t>C20ELOKO2</t>
  </si>
  <si>
    <t>C20ELOKO3</t>
  </si>
  <si>
    <t>TG50:4(20:4/30:0)</t>
  </si>
  <si>
    <t>TG50:3(20:3/30:0)</t>
  </si>
  <si>
    <t>TG52:7(20:5/32:2)</t>
  </si>
  <si>
    <t>TG52:6(22:6/30:0)</t>
  </si>
  <si>
    <t>TG52:6(20:5/32:1)</t>
  </si>
  <si>
    <t>TG52:6(20:4/32:2)</t>
  </si>
  <si>
    <t>TG52:5(22:5/30:0)</t>
  </si>
  <si>
    <t>TG52:5(20:5/32:0)</t>
  </si>
  <si>
    <t>TG52:5(20:4/32:1)</t>
  </si>
  <si>
    <t>TG52:5(20:3/32:2)</t>
  </si>
  <si>
    <t>TG52:5(16:0/36:5)</t>
  </si>
  <si>
    <t>TG52:4(22:4/30:0)</t>
  </si>
  <si>
    <t>TG52:4(20:4/32:0)</t>
  </si>
  <si>
    <t>TG52:4(20:3/32:1)</t>
  </si>
  <si>
    <t>TG52:4(16:0/36:4)</t>
  </si>
  <si>
    <t>TG52:3(18:0/34:3)</t>
  </si>
  <si>
    <t>TG52:3(20:3/32:0)</t>
  </si>
  <si>
    <t>TG54:8(20:5/34:3)</t>
  </si>
  <si>
    <t>TG54:8(20:4/34:4)</t>
  </si>
  <si>
    <t>TG54:7(22:6/32:1)</t>
  </si>
  <si>
    <t>TG54:7(22:5/32:2)</t>
  </si>
  <si>
    <t>TG54:7(20:4/34:3)</t>
  </si>
  <si>
    <t>TG54:7(18:3/36:4)</t>
  </si>
  <si>
    <t>TG54:7(18:2/36:5)</t>
  </si>
  <si>
    <t>TG54:6(22:6/32:0)</t>
  </si>
  <si>
    <t>TG54:6(22:5/32:1)</t>
  </si>
  <si>
    <t>TG54:6(22:4/32:2)</t>
  </si>
  <si>
    <t>TG54:6(20:3/34:3)</t>
  </si>
  <si>
    <t>TG54:6(20:5/34:1)</t>
  </si>
  <si>
    <t>TG54:6(20:4/34:2)</t>
  </si>
  <si>
    <t>TG54:5(22:5/32:0)</t>
  </si>
  <si>
    <t>TG54:5(22:4/32:1)</t>
  </si>
  <si>
    <t>TG54:5(16:0/38:5)</t>
  </si>
  <si>
    <t>TG54:5(20:5/34:0)</t>
  </si>
  <si>
    <t>TG54:5(20:4/34:1)</t>
  </si>
  <si>
    <t>TG54:5(20:3/34:2)</t>
  </si>
  <si>
    <t>TG54:4(18:0/36:4)</t>
  </si>
  <si>
    <t>TG54:4(22:4/32:0)</t>
  </si>
  <si>
    <t>TG54:4(20:4/34:0)</t>
  </si>
  <si>
    <t>TG54:4(20:3/34:1)</t>
  </si>
  <si>
    <t>TG54:3(20:3/34:0)</t>
  </si>
  <si>
    <t>TG56:10(20:5/36:5)</t>
  </si>
  <si>
    <t>TG56:9(20:5/36:4)</t>
  </si>
  <si>
    <t>TG56:9(20:4/36:5)</t>
  </si>
  <si>
    <t>TG56:9(18:3/38:6)</t>
  </si>
  <si>
    <t>TG56:9(18:2/38:7)</t>
  </si>
  <si>
    <t>TG56:9(18:1/38:8)</t>
  </si>
  <si>
    <t>TG56:8(22:6/34:2)</t>
  </si>
  <si>
    <t>TG56:8(22:5/34:3)</t>
  </si>
  <si>
    <t>TG56:8(20:5/36:3)</t>
  </si>
  <si>
    <t>TG56:8(20:4/36:4)</t>
  </si>
  <si>
    <t>TG56:8(20:3/36:5)</t>
  </si>
  <si>
    <t>TG56:8(18:3/38:5)</t>
  </si>
  <si>
    <t>TG56:8(18:2/38:6)</t>
  </si>
  <si>
    <t>TG56:8(18:1/38:7)</t>
  </si>
  <si>
    <t>TG56:8(18:0/38:8)</t>
  </si>
  <si>
    <t>TG56:8(16:0/40:8)</t>
  </si>
  <si>
    <t>TG56:7(22:6/34:1)</t>
  </si>
  <si>
    <t>TG56:7(22:5/34:2)</t>
  </si>
  <si>
    <t>TG56:7(22:4/34:3)</t>
  </si>
  <si>
    <t>TG56:7(20:5/36:2)</t>
  </si>
  <si>
    <t>TG56:7(20:4/36:3)</t>
  </si>
  <si>
    <t>TG56:7(20:3/36:4)</t>
  </si>
  <si>
    <t>TG56:7(18:3/38:4)</t>
  </si>
  <si>
    <t>TG56:7(18:2/38:5)</t>
  </si>
  <si>
    <t>TG56:7(18:1/38:6)</t>
  </si>
  <si>
    <t>TG56:7(18:0/38:7)</t>
  </si>
  <si>
    <t>TG56:6(22:6/34:0)</t>
  </si>
  <si>
    <t>TG56:6(22:5/34:1)</t>
  </si>
  <si>
    <t>TG56:6(22:4/34:2)</t>
  </si>
  <si>
    <t>TG56:6(20:5/36:1)</t>
  </si>
  <si>
    <t>TG56:6(20:4/36:2)</t>
  </si>
  <si>
    <t>TG56:6(20:3/36:3)</t>
  </si>
  <si>
    <t>TG56:6(18:3/38:3)</t>
  </si>
  <si>
    <t>TG56:6(18:2/38:4)</t>
  </si>
  <si>
    <t>TG56:6(18:1/38:5)</t>
  </si>
  <si>
    <t>TG56:5(22:5/34:0)</t>
  </si>
  <si>
    <t>TG56:5(22:4/34:1)</t>
  </si>
  <si>
    <t>TG56:5(20:5/36:0)</t>
  </si>
  <si>
    <t>TG56:5(20:4/36:1)</t>
  </si>
  <si>
    <t>TG56:5(20:3/36:2)</t>
  </si>
  <si>
    <t>TG56:5(18:1/38:4)</t>
  </si>
  <si>
    <t>TG56:4(22:4/34:0)</t>
  </si>
  <si>
    <t>TG56:4(20:4/36:0)</t>
  </si>
  <si>
    <t>TG56:4(20:3/36:1)</t>
  </si>
  <si>
    <t>TG56:3(20:3/36:0)</t>
  </si>
  <si>
    <t>TG58:11(22:6/36:5)</t>
  </si>
  <si>
    <t>TG58:11(20:5/38:6)</t>
  </si>
  <si>
    <t>TG58:11(20:4/38:7)</t>
  </si>
  <si>
    <t>TG58:10(22:6/36:4)</t>
  </si>
  <si>
    <t>TG58:10(22:5/36:5)</t>
  </si>
  <si>
    <t>TG58:10(20:5/38:5)</t>
  </si>
  <si>
    <t>TG58:10(20:4/38:6)</t>
  </si>
  <si>
    <t>TG58:10(20:3/38:7)</t>
  </si>
  <si>
    <t>TG58:10(18:3/40:7)</t>
  </si>
  <si>
    <t>TG58:10(18:2/40:8)</t>
  </si>
  <si>
    <t>TG58:10(16:0/42:10)</t>
  </si>
  <si>
    <t>TG58:10(18:1/40:9)</t>
  </si>
  <si>
    <t>TG58:9(22:6/36:3)</t>
  </si>
  <si>
    <t>TG58:9(22:5/36:4)</t>
  </si>
  <si>
    <t>TG58:9(22:4/36:5)</t>
  </si>
  <si>
    <t>TG58:9(20:5/38:4)</t>
  </si>
  <si>
    <t>TG58:9(20:4/38:5)</t>
  </si>
  <si>
    <t>TG58:9(18:3/40:6)</t>
  </si>
  <si>
    <t>TG58:9(18:1/40:8)</t>
  </si>
  <si>
    <t>TG58:9(16:0/42:9)</t>
  </si>
  <si>
    <t>TG58:9(20:3/38:6)</t>
  </si>
  <si>
    <t>TG58:9(18:2/40:7)</t>
  </si>
  <si>
    <t>TG58:8(22:6/36:2)</t>
  </si>
  <si>
    <t>TG58:8(22:5/36:3)</t>
  </si>
  <si>
    <t>TG58:8(22:4/36:4)</t>
  </si>
  <si>
    <t>TG58:8(20:5/38:3)</t>
  </si>
  <si>
    <t>TG58:8(20:4/38:4)</t>
  </si>
  <si>
    <t>TG58:8(20:3/38:5)</t>
  </si>
  <si>
    <t>TG58:8(18:3/40:5)</t>
  </si>
  <si>
    <t>TG58:8(18:2/40:6)</t>
  </si>
  <si>
    <t>TG58:8(18:1/40:7)</t>
  </si>
  <si>
    <t>TG58:8(18:0/40:8)</t>
  </si>
  <si>
    <t>TG58:7(22:6/36:1)</t>
  </si>
  <si>
    <t>TG58:7(22:5/36:2)</t>
  </si>
  <si>
    <t>TG58:7(22:4/36:3)</t>
  </si>
  <si>
    <t>TG58:7(20:4/38:3)</t>
  </si>
  <si>
    <t>TG58:7(20:3/38:4)</t>
  </si>
  <si>
    <t>TG58:7(18:2/40:5)</t>
  </si>
  <si>
    <t>TG58:7(18:1/40:6)</t>
  </si>
  <si>
    <t>TG58:6(22:6/36:0)</t>
  </si>
  <si>
    <t>TG58:6(22:5/36:1)</t>
  </si>
  <si>
    <t>TG58:6(22:4/36:2)</t>
  </si>
  <si>
    <t>TG58:6(20:3/38:3)</t>
  </si>
  <si>
    <t>TG58:6(18:1/40:5)</t>
  </si>
  <si>
    <t>TG58:5(22:5/36:0)</t>
  </si>
  <si>
    <t>TG58:5(22:4/36:1)</t>
  </si>
  <si>
    <t>TG58:4(22:4/36:0)</t>
  </si>
  <si>
    <t>TG60:14(20:5/40:9)</t>
  </si>
  <si>
    <t>TG60:13(20:5/40:8)</t>
  </si>
  <si>
    <t>TG60:13(20:4/40:9)</t>
  </si>
  <si>
    <t>TG60:12(22:6/38:6)</t>
  </si>
  <si>
    <t>TG60:12(20:5/40:7)</t>
  </si>
  <si>
    <t>TG60:12(20:4/40:8)</t>
  </si>
  <si>
    <t>TG60:11(22:6/38:5)</t>
  </si>
  <si>
    <t>TG60:11(22:5/38:6)</t>
  </si>
  <si>
    <t>TG60:11(20:5/40:6)</t>
  </si>
  <si>
    <t>TG60:11(20:4/40:7)</t>
  </si>
  <si>
    <t>TG60:11(20:3/40:8)</t>
  </si>
  <si>
    <t>TG60:10(22:6/38:4)</t>
  </si>
  <si>
    <t>TG60:10(22:5/38:5)</t>
  </si>
  <si>
    <t>TG60:10(22:4/38:6)</t>
  </si>
  <si>
    <t>TG60:10(20:5/40:5)</t>
  </si>
  <si>
    <t>TG60:10(20:4/40:6)</t>
  </si>
  <si>
    <t>TG60:10(20:3/40:7)</t>
  </si>
  <si>
    <t>TG60:10(18:1/42:9)</t>
  </si>
  <si>
    <t>TG60:9(22:6/38:3)</t>
  </si>
  <si>
    <t>TG60:9(22:5/38:4)</t>
  </si>
  <si>
    <t>TG60:9(22:4/38:5)</t>
  </si>
  <si>
    <t>TG60:9(20:5/40:4)</t>
  </si>
  <si>
    <t>TG60:9(20:4/40:5)</t>
  </si>
  <si>
    <t>TG60:9(20:3/40:6)</t>
  </si>
  <si>
    <t>TG60:8(22:5/38:3)</t>
  </si>
  <si>
    <t>TG60:8(22:4/38:4)</t>
  </si>
  <si>
    <t>TG60:8(20:4/40:4)</t>
  </si>
  <si>
    <t>TG60:8(20:3/40:5)</t>
  </si>
  <si>
    <t>TG60:7(22:4/38:3)</t>
  </si>
  <si>
    <t>TG62:14(22:6/40:8)</t>
  </si>
  <si>
    <t>TG62:14(20:5/42:9)</t>
  </si>
  <si>
    <t>TG62:13(22:6/40:7)</t>
  </si>
  <si>
    <t>TG62:13(22:5/40:8)</t>
  </si>
  <si>
    <t>TG62:12(22:6/40:6)</t>
  </si>
  <si>
    <t>TG62:12(22:5/40:7)</t>
  </si>
  <si>
    <t>TG62:12(22:4/40:8)</t>
  </si>
  <si>
    <t>TG62:12(20:4/42:8)</t>
  </si>
  <si>
    <t>TG62:12(20:3/42:9)</t>
  </si>
  <si>
    <t>TG62:12(18:2/44:10)</t>
  </si>
  <si>
    <t>TG62:12(18:1/44:11)</t>
  </si>
  <si>
    <t>TG62:11(22:6/40:5)</t>
  </si>
  <si>
    <t>TG62:11(22:5/40:6)</t>
  </si>
  <si>
    <t>TG62:11(22:4/40:7)</t>
  </si>
  <si>
    <t>TG62:11(20:4/42:7)</t>
  </si>
  <si>
    <t>TG62:11(20:3/42:8)</t>
  </si>
  <si>
    <t>TG62:10(22:5/40:5)</t>
  </si>
  <si>
    <t>TG62:10(22:4/40:6)</t>
  </si>
  <si>
    <t>TG62:10(20:3/42:7)</t>
  </si>
  <si>
    <t>TG62:9(22:5/40:4)</t>
  </si>
  <si>
    <t>TG62:9(22:4/40:5)</t>
  </si>
  <si>
    <t>TG62:8(22:4/40:4)</t>
  </si>
  <si>
    <t>TG64:16(22:6/42:10)</t>
  </si>
  <si>
    <t>TG64:13(22:4/42:9)</t>
  </si>
  <si>
    <t>TG64:12(22:4/42:8)</t>
  </si>
  <si>
    <t>TG66:18(22:6/44:12)</t>
  </si>
  <si>
    <t>TG66:17(22:6/44:11)</t>
  </si>
  <si>
    <t>TG66:16(22:6/44:10)</t>
  </si>
  <si>
    <t>TG66:16(22:5/44:11)</t>
  </si>
  <si>
    <t>TG66:15(22:6/44:9)</t>
  </si>
  <si>
    <t>TG66:15(22:5/44:10)</t>
  </si>
  <si>
    <t>TG66:14(22:5/44:9)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</si>
  <si>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28"/>
      </rPr>
      <t>4DESKO1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</si>
  <si>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28"/>
      </rPr>
      <t>4DESKO2</t>
    </r>
    <r>
      <rPr>
        <sz val="11"/>
        <color theme="1"/>
        <rFont val="Calibri"/>
        <family val="2"/>
        <charset val="128"/>
      </rPr>
      <t/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</si>
  <si>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28"/>
      </rPr>
      <t>4DESKO3</t>
    </r>
    <r>
      <rPr>
        <sz val="11"/>
        <color theme="1"/>
        <rFont val="Calibri"/>
        <family val="2"/>
        <charset val="128"/>
      </rPr>
      <t/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</si>
  <si>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28"/>
      </rPr>
      <t>5DESKO1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</si>
  <si>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28"/>
      </rPr>
      <t>5DESKO2</t>
    </r>
    <r>
      <rPr>
        <sz val="11"/>
        <color theme="1"/>
        <rFont val="Calibri"/>
        <family val="2"/>
        <charset val="128"/>
      </rPr>
      <t/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</si>
  <si>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28"/>
      </rPr>
      <t>5DESKO3</t>
    </r>
    <r>
      <rPr>
        <sz val="11"/>
        <color theme="1"/>
        <rFont val="Calibri"/>
        <family val="2"/>
        <charset val="128"/>
      </rPr>
      <t/>
    </r>
  </si>
  <si>
    <t>Peak intensity (area)</t>
  </si>
  <si>
    <t>LPC14:0</t>
  </si>
  <si>
    <t>LPC16:0</t>
  </si>
  <si>
    <t>LPC18:0</t>
  </si>
  <si>
    <t>LPC18:1</t>
  </si>
  <si>
    <t>LPC18:2</t>
  </si>
  <si>
    <t>LPC18:3</t>
  </si>
  <si>
    <t>LPC20:3</t>
  </si>
  <si>
    <t>LPC20:4</t>
  </si>
  <si>
    <t>LPC20:5</t>
  </si>
  <si>
    <t>LPC22:4</t>
  </si>
  <si>
    <t>LPC22:5</t>
  </si>
  <si>
    <t>LPC22:6</t>
  </si>
  <si>
    <t>LPC24:6</t>
  </si>
  <si>
    <t>PC28:0</t>
  </si>
  <si>
    <t>PC30:0</t>
  </si>
  <si>
    <t>PC32:0</t>
  </si>
  <si>
    <t>PC32:1</t>
  </si>
  <si>
    <t>PC32:2</t>
  </si>
  <si>
    <t>PC32:3</t>
  </si>
  <si>
    <t>PC34:0</t>
  </si>
  <si>
    <t>PC34:1</t>
  </si>
  <si>
    <t>PC34:2</t>
  </si>
  <si>
    <t>PC34:3</t>
  </si>
  <si>
    <t>PC34:4</t>
  </si>
  <si>
    <t>PC34:5</t>
  </si>
  <si>
    <t>PC36:0</t>
  </si>
  <si>
    <t>PC36:1</t>
  </si>
  <si>
    <t>PC36:2</t>
  </si>
  <si>
    <t>PC36:3</t>
  </si>
  <si>
    <t>PC36:4</t>
  </si>
  <si>
    <t>PC36:5</t>
  </si>
  <si>
    <t>PC36:6</t>
  </si>
  <si>
    <t>PC38:3</t>
  </si>
  <si>
    <t>PC38:4</t>
  </si>
  <si>
    <t>PC38:5</t>
  </si>
  <si>
    <t>PC38:6</t>
  </si>
  <si>
    <t>PC38:7</t>
  </si>
  <si>
    <t>PC38:8</t>
  </si>
  <si>
    <t>PC40:10</t>
  </si>
  <si>
    <t>PC40:4</t>
  </si>
  <si>
    <t>PC40:5</t>
  </si>
  <si>
    <t>PC40:6</t>
  </si>
  <si>
    <t>PC40:7</t>
  </si>
  <si>
    <t>PC40:8</t>
  </si>
  <si>
    <t>PC40:9</t>
  </si>
  <si>
    <t>PC42:10</t>
  </si>
  <si>
    <t>PC42:11</t>
  </si>
  <si>
    <t>PC42:6</t>
  </si>
  <si>
    <t>PC42:7</t>
  </si>
  <si>
    <t>PC42:8</t>
  </si>
  <si>
    <t>PC42:9</t>
  </si>
  <si>
    <t>PC44:10</t>
  </si>
  <si>
    <t>PC44:11</t>
  </si>
  <si>
    <t>PC44:12</t>
  </si>
  <si>
    <t>PC44:8</t>
  </si>
  <si>
    <t>PC44:9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</si>
</sst>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71" formatCode="0.000"/>
    <numFmt numFmtId="172" formatCode="#,##0.000"/>
  </numFmts>
  <fonts count="11">
    <font>
      <sz val="11"/>
      <color theme="1"/>
      <name val="Calibri"/>
      <family val="2"/>
      <charset val="128"/>
    </font>
    <font>
      <sz val="11"/>
      <color theme="1"/>
      <name val="Calibri"/>
      <family val="2"/>
      <charset val="128"/>
    </font>
    <font>
      <sz val="11"/>
      <color theme="0"/>
      <name val="Calibri"/>
      <family val="2"/>
      <charset val="128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Calibri"/>
      <family val="3"/>
      <charset val="128"/>
    </font>
    <font>
      <sz val="11"/>
      <color theme="1"/>
      <name val="游ゴシック"/>
      <family val="3"/>
      <charset val="128"/>
    </font>
    <font>
      <sz val="11"/>
      <name val="MS UI Gothic"/>
    </font>
    <font>
      <sz val="8"/>
      <name val="Calibri"/>
      <family val="2"/>
      <charset val="128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5" fillId="0" borderId="0" xfId="0" applyFont="1"/>
    <xf numFmtId="1" fontId="3" fillId="0" borderId="0" xfId="0" applyNumberFormat="1" applyFo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 applyAlignment="1">
      <alignment vertical="center"/>
    </xf>
    <xf numFmtId="0" fontId="2" fillId="3" borderId="1" xfId="0" applyFont="1" applyFill="1" applyBorder="1"/>
    <xf numFmtId="0" fontId="9" fillId="3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164" fontId="0" fillId="4" borderId="1" xfId="0" applyNumberFormat="1" applyFill="1" applyBorder="1"/>
    <xf numFmtId="0" fontId="3" fillId="0" borderId="6" xfId="0" applyFont="1" applyBorder="1" applyAlignment="1">
      <alignment horizontal="center" vertical="center"/>
    </xf>
    <xf numFmtId="172" fontId="3" fillId="0" borderId="1" xfId="0" applyNumberFormat="1" applyFont="1" applyBorder="1" applyAlignment="1">
      <alignment vertical="center"/>
    </xf>
    <xf numFmtId="171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9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563880</xdr:colOff>
      <xdr:row>93</xdr:row>
      <xdr:rowOff>114300</xdr:rowOff>
    </xdr:from>
    <xdr:to>
      <xdr:col>40</xdr:col>
      <xdr:colOff>74023</xdr:colOff>
      <xdr:row>107</xdr:row>
      <xdr:rowOff>7454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481DF1-DC81-8BBB-771F-41F2DC8686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0" t="10554" r="4600" b="5936"/>
        <a:stretch/>
      </xdr:blipFill>
      <xdr:spPr>
        <a:xfrm>
          <a:off x="23568660" y="18402300"/>
          <a:ext cx="3777343" cy="2453474"/>
        </a:xfrm>
        <a:prstGeom prst="rect">
          <a:avLst/>
        </a:prstGeom>
      </xdr:spPr>
    </xdr:pic>
    <xdr:clientData/>
  </xdr:twoCellAnchor>
  <xdr:oneCellAnchor>
    <xdr:from>
      <xdr:col>39</xdr:col>
      <xdr:colOff>213360</xdr:colOff>
      <xdr:row>103</xdr:row>
      <xdr:rowOff>137160</xdr:rowOff>
    </xdr:from>
    <xdr:ext cx="50424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493644-36F7-3A27-0CC1-D82CF6BD2DCD}"/>
            </a:ext>
          </a:extLst>
        </xdr:cNvPr>
        <xdr:cNvSpPr txBox="1"/>
      </xdr:nvSpPr>
      <xdr:spPr>
        <a:xfrm>
          <a:off x="26875740" y="20253960"/>
          <a:ext cx="504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No Ct</a:t>
          </a:r>
        </a:p>
      </xdr:txBody>
    </xdr:sp>
    <xdr:clientData/>
  </xdr:oneCellAnchor>
  <xdr:twoCellAnchor editAs="oneCell">
    <xdr:from>
      <xdr:col>33</xdr:col>
      <xdr:colOff>548640</xdr:colOff>
      <xdr:row>108</xdr:row>
      <xdr:rowOff>144780</xdr:rowOff>
    </xdr:from>
    <xdr:to>
      <xdr:col>40</xdr:col>
      <xdr:colOff>145869</xdr:colOff>
      <xdr:row>122</xdr:row>
      <xdr:rowOff>128604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9289751-82C3-B594-D7FE-E157639A45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6" t="10285" r="4600" b="5714"/>
        <a:stretch/>
      </xdr:blipFill>
      <xdr:spPr>
        <a:xfrm>
          <a:off x="23553420" y="21358860"/>
          <a:ext cx="3864429" cy="2544144"/>
        </a:xfrm>
        <a:prstGeom prst="rect">
          <a:avLst/>
        </a:prstGeom>
      </xdr:spPr>
    </xdr:pic>
    <xdr:clientData/>
  </xdr:twoCellAnchor>
  <xdr:oneCellAnchor>
    <xdr:from>
      <xdr:col>39</xdr:col>
      <xdr:colOff>259080</xdr:colOff>
      <xdr:row>119</xdr:row>
      <xdr:rowOff>137160</xdr:rowOff>
    </xdr:from>
    <xdr:ext cx="50424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1CA38F-F1E3-4FC3-BCDA-B815D0863FBE}"/>
            </a:ext>
          </a:extLst>
        </xdr:cNvPr>
        <xdr:cNvSpPr txBox="1"/>
      </xdr:nvSpPr>
      <xdr:spPr>
        <a:xfrm>
          <a:off x="26921460" y="23362920"/>
          <a:ext cx="504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No Ct</a:t>
          </a:r>
        </a:p>
      </xdr:txBody>
    </xdr:sp>
    <xdr:clientData/>
  </xdr:oneCellAnchor>
  <xdr:twoCellAnchor editAs="oneCell">
    <xdr:from>
      <xdr:col>34</xdr:col>
      <xdr:colOff>0</xdr:colOff>
      <xdr:row>34</xdr:row>
      <xdr:rowOff>0</xdr:rowOff>
    </xdr:from>
    <xdr:to>
      <xdr:col>40</xdr:col>
      <xdr:colOff>116645</xdr:colOff>
      <xdr:row>47</xdr:row>
      <xdr:rowOff>24352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0FB0BEE-DFF6-8C71-24F1-702279A11E4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14" t="10548" r="5457" b="8880"/>
        <a:stretch/>
      </xdr:blipFill>
      <xdr:spPr>
        <a:xfrm>
          <a:off x="23614380" y="6766560"/>
          <a:ext cx="3774245" cy="2401792"/>
        </a:xfrm>
        <a:prstGeom prst="rect">
          <a:avLst/>
        </a:prstGeom>
      </xdr:spPr>
    </xdr:pic>
    <xdr:clientData/>
  </xdr:twoCellAnchor>
  <xdr:oneCellAnchor>
    <xdr:from>
      <xdr:col>39</xdr:col>
      <xdr:colOff>175260</xdr:colOff>
      <xdr:row>44</xdr:row>
      <xdr:rowOff>68580</xdr:rowOff>
    </xdr:from>
    <xdr:ext cx="50424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8A3DCC-3894-4B38-BC10-4A3847660D6A}"/>
            </a:ext>
          </a:extLst>
        </xdr:cNvPr>
        <xdr:cNvSpPr txBox="1"/>
      </xdr:nvSpPr>
      <xdr:spPr>
        <a:xfrm>
          <a:off x="26837640" y="8663940"/>
          <a:ext cx="504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No Ct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ihe\Documents\&#35895;&#26449;&#12288;&#35542;&#25991;\Fig%207%20and%20Supplemental%20Fig%207%20DCW.xlsx" TargetMode="External"/><Relationship Id="rId1" Type="http://schemas.openxmlformats.org/officeDocument/2006/relationships/externalLinkPath" Target="/Users/isihe/Documents/&#35895;&#26449;&#12288;&#35542;&#25991;/Fig%207%20and%20Supplemental%20Fig%207%20DC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旧培養データ"/>
      <sheetName val="新培養データ"/>
      <sheetName val="新旧比較グラフ"/>
      <sheetName val="Glc2検証確定版"/>
      <sheetName val="条件検討培養"/>
      <sheetName val="Sheet3"/>
      <sheetName val="new GC RT"/>
      <sheetName val="LC-PUFA割合"/>
      <sheetName val="新DCW"/>
      <sheetName val="Sheet2"/>
      <sheetName val="YE検証"/>
      <sheetName val="Sheet1"/>
      <sheetName val="グラフ作成2"/>
      <sheetName val="グラフ作成"/>
      <sheetName val="day5結果"/>
      <sheetName val="グラフ作成3"/>
      <sheetName val="Δ5Glc2検証"/>
      <sheetName val="Δ5Glc2検証２"/>
      <sheetName val="DCW Fig6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6DA03-DB2E-42FC-BC88-C3AC3136DEED}">
  <dimension ref="B2:H18"/>
  <sheetViews>
    <sheetView workbookViewId="0">
      <selection activeCell="O11" sqref="N11:O11"/>
    </sheetView>
  </sheetViews>
  <sheetFormatPr defaultRowHeight="14.4"/>
  <cols>
    <col min="2" max="2" width="18.5546875" bestFit="1" customWidth="1"/>
    <col min="3" max="3" width="22.44140625" customWidth="1"/>
    <col min="4" max="4" width="17.33203125" bestFit="1" customWidth="1"/>
    <col min="5" max="5" width="11.88671875" bestFit="1" customWidth="1"/>
  </cols>
  <sheetData>
    <row r="2" spans="2:8">
      <c r="B2" t="s">
        <v>21</v>
      </c>
    </row>
    <row r="4" spans="2:8">
      <c r="C4" s="18" t="s">
        <v>63</v>
      </c>
      <c r="D4" s="18"/>
      <c r="E4" s="19" t="s">
        <v>67</v>
      </c>
    </row>
    <row r="5" spans="2:8">
      <c r="C5" s="19" t="s">
        <v>64</v>
      </c>
      <c r="D5" s="19" t="s">
        <v>65</v>
      </c>
      <c r="E5" s="19"/>
    </row>
    <row r="6" spans="2:8">
      <c r="B6" s="21" t="s">
        <v>66</v>
      </c>
      <c r="C6" s="19">
        <v>28</v>
      </c>
      <c r="D6" s="19">
        <v>102</v>
      </c>
      <c r="E6" s="20">
        <v>27.45</v>
      </c>
    </row>
    <row r="7" spans="2:8">
      <c r="B7" s="21"/>
      <c r="C7" s="19">
        <v>74</v>
      </c>
      <c r="D7" s="19">
        <v>401</v>
      </c>
      <c r="E7" s="20">
        <v>18.45</v>
      </c>
    </row>
    <row r="8" spans="2:8">
      <c r="B8" s="21"/>
      <c r="C8" s="19">
        <v>29</v>
      </c>
      <c r="D8" s="19">
        <v>335</v>
      </c>
      <c r="E8" s="20">
        <v>8.66</v>
      </c>
    </row>
    <row r="9" spans="2:8">
      <c r="B9" s="21"/>
      <c r="C9" s="19">
        <v>44</v>
      </c>
      <c r="D9" s="19">
        <v>643</v>
      </c>
      <c r="E9" s="20">
        <v>6.84</v>
      </c>
    </row>
    <row r="10" spans="2:8">
      <c r="B10" s="21"/>
      <c r="C10" s="19">
        <v>40</v>
      </c>
      <c r="D10" s="19">
        <v>727</v>
      </c>
      <c r="E10" s="20">
        <v>5.5</v>
      </c>
    </row>
    <row r="11" spans="2:8">
      <c r="B11" s="21"/>
      <c r="C11" s="19">
        <v>4</v>
      </c>
      <c r="D11" s="19">
        <v>115</v>
      </c>
      <c r="E11" s="20">
        <v>3.48</v>
      </c>
      <c r="H11" s="17"/>
    </row>
    <row r="12" spans="2:8">
      <c r="B12" s="21"/>
      <c r="C12" s="19">
        <v>4</v>
      </c>
      <c r="D12" s="19">
        <v>208</v>
      </c>
      <c r="E12" s="20">
        <v>1.92</v>
      </c>
      <c r="H12" s="17"/>
    </row>
    <row r="13" spans="2:8">
      <c r="B13" s="21"/>
      <c r="C13" s="19">
        <v>7</v>
      </c>
      <c r="D13" s="19">
        <v>462</v>
      </c>
      <c r="E13" s="20">
        <v>1.52</v>
      </c>
      <c r="H13" s="17"/>
    </row>
    <row r="14" spans="2:8">
      <c r="B14" s="21"/>
      <c r="C14" s="19">
        <v>4</v>
      </c>
      <c r="D14" s="19">
        <v>435</v>
      </c>
      <c r="E14" s="20">
        <v>0.92</v>
      </c>
    </row>
    <row r="15" spans="2:8">
      <c r="B15" s="21"/>
      <c r="C15" s="19">
        <v>3</v>
      </c>
      <c r="D15" s="19">
        <v>942</v>
      </c>
      <c r="E15" s="20">
        <v>0.32</v>
      </c>
    </row>
    <row r="16" spans="2:8">
      <c r="B16" s="21" t="s">
        <v>68</v>
      </c>
      <c r="C16" s="22">
        <v>55</v>
      </c>
      <c r="D16" s="22">
        <v>227</v>
      </c>
      <c r="E16" s="23">
        <v>24.2</v>
      </c>
    </row>
    <row r="17" spans="2:5">
      <c r="B17" s="21"/>
      <c r="C17" s="22">
        <v>6</v>
      </c>
      <c r="D17" s="22">
        <v>45</v>
      </c>
      <c r="E17" s="23">
        <v>13.3</v>
      </c>
    </row>
    <row r="18" spans="2:5">
      <c r="B18" s="21"/>
      <c r="C18" s="22">
        <v>1</v>
      </c>
      <c r="D18" s="22">
        <v>23</v>
      </c>
      <c r="E18" s="23">
        <v>4.4000000000000004</v>
      </c>
    </row>
  </sheetData>
  <mergeCells count="3">
    <mergeCell ref="C4:D4"/>
    <mergeCell ref="B6:B15"/>
    <mergeCell ref="B16:B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C2D3-80F5-4EEC-8A4B-AAB1A2DB20DD}">
  <dimension ref="A1:E11"/>
  <sheetViews>
    <sheetView workbookViewId="0">
      <selection activeCell="G16" sqref="G16"/>
    </sheetView>
  </sheetViews>
  <sheetFormatPr defaultRowHeight="14.4"/>
  <cols>
    <col min="2" max="2" width="21.44140625" bestFit="1" customWidth="1"/>
  </cols>
  <sheetData>
    <row r="1" spans="1:5">
      <c r="A1" t="s">
        <v>32</v>
      </c>
    </row>
    <row r="3" spans="1:5">
      <c r="B3" s="19" t="s">
        <v>131</v>
      </c>
      <c r="C3" s="18" t="s">
        <v>126</v>
      </c>
      <c r="D3" s="18"/>
      <c r="E3" s="18"/>
    </row>
    <row r="4" spans="1:5">
      <c r="B4" s="19" t="s">
        <v>127</v>
      </c>
      <c r="C4" s="19">
        <v>2502</v>
      </c>
      <c r="D4" s="19">
        <v>2842</v>
      </c>
      <c r="E4" s="19">
        <v>1515</v>
      </c>
    </row>
    <row r="5" spans="1:5">
      <c r="B5" s="19" t="s">
        <v>128</v>
      </c>
      <c r="C5" s="19">
        <v>4172</v>
      </c>
      <c r="D5" s="19">
        <v>5047</v>
      </c>
      <c r="E5" s="19">
        <v>2365</v>
      </c>
    </row>
    <row r="6" spans="1:5">
      <c r="B6" s="19" t="s">
        <v>124</v>
      </c>
      <c r="C6" s="20">
        <v>62.511237638597542</v>
      </c>
      <c r="D6" s="20">
        <v>63.975155279503106</v>
      </c>
      <c r="E6" s="20">
        <v>60.953608247422679</v>
      </c>
    </row>
    <row r="8" spans="1:5">
      <c r="B8" s="19" t="s">
        <v>131</v>
      </c>
      <c r="C8" s="18" t="s">
        <v>125</v>
      </c>
      <c r="D8" s="18"/>
      <c r="E8" s="18"/>
    </row>
    <row r="9" spans="1:5">
      <c r="B9" s="19" t="s">
        <v>129</v>
      </c>
      <c r="C9" s="19">
        <v>538</v>
      </c>
      <c r="D9" s="19">
        <v>888</v>
      </c>
      <c r="E9" s="19">
        <v>518</v>
      </c>
    </row>
    <row r="10" spans="1:5">
      <c r="B10" s="19" t="s">
        <v>130</v>
      </c>
      <c r="C10" s="19">
        <v>6891</v>
      </c>
      <c r="D10" s="19">
        <v>8587</v>
      </c>
      <c r="E10" s="19">
        <v>4816</v>
      </c>
    </row>
    <row r="11" spans="1:5">
      <c r="B11" s="19" t="s">
        <v>124</v>
      </c>
      <c r="C11" s="20">
        <v>92.758110109032174</v>
      </c>
      <c r="D11" s="20">
        <v>90.627968337730877</v>
      </c>
      <c r="E11" s="20">
        <v>90.28871391076116</v>
      </c>
    </row>
  </sheetData>
  <mergeCells count="2">
    <mergeCell ref="C3:E3"/>
    <mergeCell ref="C8:E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F1E8-5863-457F-9C0C-A09BC375946C}">
  <dimension ref="A2:D29"/>
  <sheetViews>
    <sheetView tabSelected="1" workbookViewId="0">
      <selection activeCell="I28" sqref="I28"/>
    </sheetView>
  </sheetViews>
  <sheetFormatPr defaultRowHeight="14.4"/>
  <cols>
    <col min="2" max="2" width="17.6640625" bestFit="1" customWidth="1"/>
    <col min="3" max="3" width="12.6640625" bestFit="1" customWidth="1"/>
    <col min="7" max="7" width="17.6640625" bestFit="1" customWidth="1"/>
  </cols>
  <sheetData>
    <row r="2" spans="1:4">
      <c r="A2" t="s">
        <v>0</v>
      </c>
      <c r="C2" s="18" t="s">
        <v>123</v>
      </c>
      <c r="D2" s="18"/>
    </row>
    <row r="3" spans="1:4">
      <c r="C3" s="46">
        <v>0.03</v>
      </c>
      <c r="D3" s="46">
        <v>0.06</v>
      </c>
    </row>
    <row r="4" spans="1:4">
      <c r="B4" s="13" t="s">
        <v>38</v>
      </c>
      <c r="C4" s="20">
        <v>20.6714835168519</v>
      </c>
      <c r="D4" s="20">
        <v>17.414503878515585</v>
      </c>
    </row>
    <row r="5" spans="1:4">
      <c r="B5" s="13" t="s">
        <v>40</v>
      </c>
      <c r="C5" s="20">
        <v>5.0085259589189581</v>
      </c>
      <c r="D5" s="20">
        <v>2.5596676220422045</v>
      </c>
    </row>
    <row r="6" spans="1:4">
      <c r="B6" s="13" t="s">
        <v>41</v>
      </c>
      <c r="C6" s="20">
        <v>19.048310787405271</v>
      </c>
      <c r="D6" s="20">
        <v>29.376073242567948</v>
      </c>
    </row>
    <row r="7" spans="1:4">
      <c r="B7" s="13" t="s">
        <v>43</v>
      </c>
      <c r="C7" s="20">
        <v>4.6601125918244657</v>
      </c>
      <c r="D7" s="20">
        <v>6.8863370743570158</v>
      </c>
    </row>
    <row r="8" spans="1:4">
      <c r="B8" s="13" t="s">
        <v>45</v>
      </c>
      <c r="C8" s="20">
        <v>0.77549351110832998</v>
      </c>
      <c r="D8" s="20">
        <v>0.6145577067368394</v>
      </c>
    </row>
    <row r="9" spans="1:4">
      <c r="B9" s="13" t="s">
        <v>47</v>
      </c>
      <c r="C9" s="20">
        <v>0</v>
      </c>
      <c r="D9" s="20">
        <v>8.0855416379950348E-2</v>
      </c>
    </row>
    <row r="10" spans="1:4">
      <c r="B10" s="13" t="s">
        <v>49</v>
      </c>
      <c r="C10" s="20">
        <v>0</v>
      </c>
      <c r="D10" s="20">
        <v>0</v>
      </c>
    </row>
    <row r="11" spans="1:4">
      <c r="B11" s="13" t="s">
        <v>50</v>
      </c>
      <c r="C11" s="20">
        <v>0</v>
      </c>
      <c r="D11" s="20">
        <v>0.6816733565571198</v>
      </c>
    </row>
    <row r="12" spans="1:4">
      <c r="B12" s="13" t="s">
        <v>51</v>
      </c>
      <c r="C12" s="20">
        <v>24.390276607584642</v>
      </c>
      <c r="D12" s="20">
        <v>22.676325590626199</v>
      </c>
    </row>
    <row r="13" spans="1:4">
      <c r="B13" s="13" t="s">
        <v>52</v>
      </c>
      <c r="C13" s="20">
        <v>0</v>
      </c>
      <c r="D13" s="20">
        <v>0</v>
      </c>
    </row>
    <row r="14" spans="1:4">
      <c r="B14" s="13" t="s">
        <v>53</v>
      </c>
      <c r="C14" s="20">
        <v>12.966162111666597</v>
      </c>
      <c r="D14" s="20">
        <v>9.166855612016132</v>
      </c>
    </row>
    <row r="15" spans="1:4">
      <c r="B15" s="13" t="s">
        <v>15</v>
      </c>
      <c r="C15" s="20">
        <v>0</v>
      </c>
      <c r="D15" s="20">
        <v>0</v>
      </c>
    </row>
    <row r="16" spans="1:4">
      <c r="B16" s="13" t="s">
        <v>55</v>
      </c>
      <c r="C16" s="20">
        <v>4.3912599422961316</v>
      </c>
      <c r="D16" s="20">
        <v>2.5014856475981699</v>
      </c>
    </row>
    <row r="17" spans="1:4">
      <c r="B17" s="13" t="s">
        <v>57</v>
      </c>
      <c r="C17" s="20">
        <v>0</v>
      </c>
      <c r="D17" s="20">
        <v>0</v>
      </c>
    </row>
    <row r="18" spans="1:4">
      <c r="B18" s="13" t="s">
        <v>58</v>
      </c>
      <c r="C18" s="20">
        <v>0</v>
      </c>
      <c r="D18" s="20">
        <v>0</v>
      </c>
    </row>
    <row r="19" spans="1:4">
      <c r="B19" s="13" t="s">
        <v>59</v>
      </c>
      <c r="C19" s="20">
        <v>3.670073325481555</v>
      </c>
      <c r="D19" s="20">
        <v>2.6431805241353419</v>
      </c>
    </row>
    <row r="20" spans="1:4">
      <c r="B20" s="13" t="s">
        <v>60</v>
      </c>
      <c r="C20" s="20">
        <v>0</v>
      </c>
      <c r="D20" s="20">
        <v>0</v>
      </c>
    </row>
    <row r="21" spans="1:4">
      <c r="B21" s="13" t="s">
        <v>19</v>
      </c>
      <c r="C21" s="20">
        <v>0</v>
      </c>
      <c r="D21" s="20">
        <v>0</v>
      </c>
    </row>
    <row r="22" spans="1:4">
      <c r="B22" s="13" t="s">
        <v>61</v>
      </c>
      <c r="C22" s="20">
        <v>4.4183016468621563</v>
      </c>
      <c r="D22" s="20">
        <v>5.3984843284674957</v>
      </c>
    </row>
    <row r="23" spans="1:4">
      <c r="B23" s="13" t="s">
        <v>62</v>
      </c>
      <c r="C23" s="20">
        <f>SUM(C4:C22)</f>
        <v>100</v>
      </c>
      <c r="D23" s="20">
        <f>SUM(D4:D22)</f>
        <v>100</v>
      </c>
    </row>
    <row r="26" spans="1:4">
      <c r="A26" t="s">
        <v>6</v>
      </c>
      <c r="C26" s="24" t="s">
        <v>113</v>
      </c>
      <c r="D26" s="24" t="s">
        <v>114</v>
      </c>
    </row>
    <row r="27" spans="1:4">
      <c r="B27" s="21" t="s">
        <v>78</v>
      </c>
      <c r="C27" s="45">
        <v>19.14</v>
      </c>
      <c r="D27" s="45">
        <v>19.32</v>
      </c>
    </row>
    <row r="28" spans="1:4">
      <c r="B28" s="21"/>
      <c r="C28" s="45">
        <v>19.399999999999999</v>
      </c>
      <c r="D28" s="45">
        <v>20.100000000000001</v>
      </c>
    </row>
    <row r="29" spans="1:4">
      <c r="B29" s="21"/>
      <c r="C29" s="45">
        <v>18.440000000000001</v>
      </c>
      <c r="D29" s="45">
        <v>19.600000000000001</v>
      </c>
    </row>
  </sheetData>
  <mergeCells count="2">
    <mergeCell ref="B27:B29"/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5D03-B7E5-4CE6-AA1C-7E997CD746D3}">
  <dimension ref="B2:F13"/>
  <sheetViews>
    <sheetView workbookViewId="0">
      <selection activeCell="E24" sqref="E24"/>
    </sheetView>
  </sheetViews>
  <sheetFormatPr defaultRowHeight="14.4"/>
  <cols>
    <col min="2" max="2" width="17.6640625" bestFit="1" customWidth="1"/>
    <col min="5" max="5" width="9.6640625" bestFit="1" customWidth="1"/>
  </cols>
  <sheetData>
    <row r="2" spans="2:6">
      <c r="B2" t="s">
        <v>54</v>
      </c>
    </row>
    <row r="3" spans="2:6">
      <c r="B3" s="19"/>
      <c r="C3" s="24" t="s">
        <v>28</v>
      </c>
      <c r="D3" s="24" t="s">
        <v>69</v>
      </c>
      <c r="E3" s="24" t="s">
        <v>70</v>
      </c>
      <c r="F3" s="24" t="s">
        <v>71</v>
      </c>
    </row>
    <row r="4" spans="2:6">
      <c r="B4" s="19" t="s">
        <v>51</v>
      </c>
      <c r="C4" s="20">
        <v>1.6088758607961138</v>
      </c>
      <c r="D4" s="20">
        <v>3.5126483494922298</v>
      </c>
      <c r="E4" s="20">
        <v>8.7050961314025699</v>
      </c>
      <c r="F4" s="20">
        <v>38.47069936852732</v>
      </c>
    </row>
    <row r="5" spans="2:6">
      <c r="B5" s="19" t="s">
        <v>52</v>
      </c>
      <c r="C5" s="20">
        <v>6.2857098746490214</v>
      </c>
      <c r="D5" s="20">
        <v>12.195823228261686</v>
      </c>
      <c r="E5" s="20">
        <v>36.606798414186372</v>
      </c>
      <c r="F5" s="20">
        <v>0</v>
      </c>
    </row>
    <row r="6" spans="2:6">
      <c r="B6" s="19" t="s">
        <v>53</v>
      </c>
      <c r="C6" s="20">
        <v>0.22903475885197944</v>
      </c>
      <c r="D6" s="20">
        <v>0.15583111765604996</v>
      </c>
      <c r="E6" s="20">
        <v>2.3866156473784574</v>
      </c>
      <c r="F6" s="20">
        <v>46.22067702584031</v>
      </c>
    </row>
    <row r="7" spans="2:6">
      <c r="B7" s="19" t="s">
        <v>15</v>
      </c>
      <c r="C7" s="20">
        <v>17.751905501354546</v>
      </c>
      <c r="D7" s="20">
        <v>11.008828001907808</v>
      </c>
      <c r="E7" s="20">
        <v>41.719982277219131</v>
      </c>
      <c r="F7" s="20">
        <v>0</v>
      </c>
    </row>
    <row r="8" spans="2:6">
      <c r="B8" s="19" t="s">
        <v>55</v>
      </c>
      <c r="C8" s="20">
        <v>0</v>
      </c>
      <c r="D8" s="20">
        <v>0</v>
      </c>
      <c r="E8" s="20">
        <v>0</v>
      </c>
      <c r="F8" s="20">
        <v>7.1533320087670109</v>
      </c>
    </row>
    <row r="9" spans="2:6">
      <c r="B9" s="19" t="s">
        <v>57</v>
      </c>
      <c r="C9" s="20">
        <v>3.0525175477950821</v>
      </c>
      <c r="D9" s="20">
        <v>35.401708841521717</v>
      </c>
      <c r="E9" s="20">
        <v>0.17680470769362899</v>
      </c>
      <c r="F9" s="20">
        <v>0</v>
      </c>
    </row>
    <row r="10" spans="2:6">
      <c r="B10" s="19" t="s">
        <v>58</v>
      </c>
      <c r="C10" s="20">
        <v>27.594822386913954</v>
      </c>
      <c r="D10" s="20">
        <v>0</v>
      </c>
      <c r="E10" s="20">
        <v>6.6774145476802911</v>
      </c>
      <c r="F10" s="20">
        <v>0</v>
      </c>
    </row>
    <row r="11" spans="2:6">
      <c r="B11" s="19" t="s">
        <v>59</v>
      </c>
      <c r="C11" s="20">
        <v>0</v>
      </c>
      <c r="D11" s="20">
        <v>0</v>
      </c>
      <c r="E11" s="20">
        <v>0</v>
      </c>
      <c r="F11" s="20">
        <v>8.1552915968653519</v>
      </c>
    </row>
    <row r="12" spans="2:6">
      <c r="B12" s="19" t="s">
        <v>60</v>
      </c>
      <c r="C12" s="20">
        <v>2.9277385294758935</v>
      </c>
      <c r="D12" s="20">
        <v>37.725160461160506</v>
      </c>
      <c r="E12" s="20">
        <v>0</v>
      </c>
      <c r="F12" s="20">
        <v>0</v>
      </c>
    </row>
    <row r="13" spans="2:6">
      <c r="B13" s="19" t="s">
        <v>19</v>
      </c>
      <c r="C13" s="20">
        <v>40.549395540163417</v>
      </c>
      <c r="D13" s="20">
        <v>0</v>
      </c>
      <c r="E13" s="20">
        <v>3.7272882744395539</v>
      </c>
      <c r="F13" s="2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A1CA-6340-45E4-893B-77D5178CA55E}">
  <dimension ref="B1:E15"/>
  <sheetViews>
    <sheetView workbookViewId="0">
      <selection activeCell="B4" sqref="B4:B15"/>
    </sheetView>
  </sheetViews>
  <sheetFormatPr defaultRowHeight="14.4"/>
  <cols>
    <col min="2" max="2" width="20.33203125" bestFit="1" customWidth="1"/>
  </cols>
  <sheetData>
    <row r="1" spans="2:5">
      <c r="B1" t="s">
        <v>6</v>
      </c>
    </row>
    <row r="2" spans="2:5">
      <c r="C2" s="18" t="s">
        <v>80</v>
      </c>
      <c r="D2" s="18"/>
      <c r="E2" s="18"/>
    </row>
    <row r="3" spans="2:5">
      <c r="B3" s="3" t="s">
        <v>79</v>
      </c>
      <c r="C3" s="19" t="s">
        <v>72</v>
      </c>
      <c r="D3" s="19" t="s">
        <v>73</v>
      </c>
      <c r="E3" s="19" t="s">
        <v>74</v>
      </c>
    </row>
    <row r="4" spans="2:5">
      <c r="B4" s="4" t="s">
        <v>28</v>
      </c>
      <c r="C4" s="20">
        <v>9.8699999999999992</v>
      </c>
      <c r="D4" s="20">
        <v>12.7</v>
      </c>
      <c r="E4" s="20">
        <v>12.18</v>
      </c>
    </row>
    <row r="5" spans="2:5">
      <c r="B5" s="4"/>
      <c r="C5" s="20">
        <v>10.1</v>
      </c>
      <c r="D5" s="20">
        <v>12.38</v>
      </c>
      <c r="E5" s="20">
        <v>11.72</v>
      </c>
    </row>
    <row r="6" spans="2:5">
      <c r="B6" s="4"/>
      <c r="C6" s="20">
        <v>10.02</v>
      </c>
      <c r="D6" s="20">
        <v>12.51</v>
      </c>
      <c r="E6" s="20">
        <v>11.66</v>
      </c>
    </row>
    <row r="7" spans="2:5">
      <c r="B7" s="4" t="s">
        <v>29</v>
      </c>
      <c r="C7" s="20">
        <v>10.3</v>
      </c>
      <c r="D7" s="20">
        <v>11.62</v>
      </c>
      <c r="E7" s="20">
        <v>11.06</v>
      </c>
    </row>
    <row r="8" spans="2:5">
      <c r="B8" s="4"/>
      <c r="C8" s="20">
        <v>9.4499999999999993</v>
      </c>
      <c r="D8" s="20">
        <v>11.34</v>
      </c>
      <c r="E8" s="20">
        <v>10.37</v>
      </c>
    </row>
    <row r="9" spans="2:5">
      <c r="B9" s="4"/>
      <c r="C9" s="20">
        <v>11.2</v>
      </c>
      <c r="D9" s="20">
        <v>11.9</v>
      </c>
      <c r="E9" s="20">
        <v>10.7</v>
      </c>
    </row>
    <row r="10" spans="2:5">
      <c r="B10" s="4" t="s">
        <v>30</v>
      </c>
      <c r="C10" s="20">
        <v>7.71</v>
      </c>
      <c r="D10" s="20">
        <v>11.88</v>
      </c>
      <c r="E10" s="20">
        <v>10.9</v>
      </c>
    </row>
    <row r="11" spans="2:5">
      <c r="B11" s="4"/>
      <c r="C11" s="20">
        <v>9.4</v>
      </c>
      <c r="D11" s="20">
        <v>12.05</v>
      </c>
      <c r="E11" s="20">
        <v>10.77</v>
      </c>
    </row>
    <row r="12" spans="2:5">
      <c r="B12" s="4"/>
      <c r="C12" s="20">
        <v>8.57</v>
      </c>
      <c r="D12" s="20">
        <v>12.78</v>
      </c>
      <c r="E12" s="20">
        <v>11.4</v>
      </c>
    </row>
    <row r="13" spans="2:5">
      <c r="B13" s="4" t="s">
        <v>31</v>
      </c>
      <c r="C13" s="20">
        <v>10.87</v>
      </c>
      <c r="D13" s="20">
        <v>10.89</v>
      </c>
      <c r="E13" s="20">
        <v>10.62</v>
      </c>
    </row>
    <row r="14" spans="2:5">
      <c r="B14" s="4"/>
      <c r="C14" s="20">
        <v>9.6999999999999993</v>
      </c>
      <c r="D14" s="20">
        <v>10.97</v>
      </c>
      <c r="E14" s="20">
        <v>9.99</v>
      </c>
    </row>
    <row r="15" spans="2:5">
      <c r="B15" s="4"/>
      <c r="C15" s="20">
        <v>9.16</v>
      </c>
      <c r="D15" s="20">
        <v>10.61</v>
      </c>
      <c r="E15" s="20">
        <v>10.94</v>
      </c>
    </row>
  </sheetData>
  <mergeCells count="5">
    <mergeCell ref="C2:E2"/>
    <mergeCell ref="B4:B6"/>
    <mergeCell ref="B7:B9"/>
    <mergeCell ref="B10:B12"/>
    <mergeCell ref="B13:B1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5301-8F40-471E-A368-B5C3945428C9}">
  <dimension ref="A1:X32"/>
  <sheetViews>
    <sheetView topLeftCell="F1" workbookViewId="0">
      <selection activeCell="U38" sqref="U38"/>
    </sheetView>
  </sheetViews>
  <sheetFormatPr defaultRowHeight="14.4"/>
  <cols>
    <col min="2" max="2" width="21.109375" bestFit="1" customWidth="1"/>
    <col min="8" max="8" width="21.109375" bestFit="1" customWidth="1"/>
    <col min="14" max="14" width="19.5546875" bestFit="1" customWidth="1"/>
    <col min="20" max="20" width="19.5546875" bestFit="1" customWidth="1"/>
  </cols>
  <sheetData>
    <row r="1" spans="1:24">
      <c r="A1" t="s">
        <v>0</v>
      </c>
    </row>
    <row r="3" spans="1:24">
      <c r="B3" s="25" t="s">
        <v>28</v>
      </c>
      <c r="C3" s="18" t="s">
        <v>82</v>
      </c>
      <c r="D3" s="18"/>
      <c r="E3" s="18"/>
      <c r="F3" s="18"/>
      <c r="H3" s="26" t="s">
        <v>83</v>
      </c>
      <c r="I3" s="18" t="s">
        <v>82</v>
      </c>
      <c r="J3" s="18"/>
      <c r="K3" s="18"/>
      <c r="L3" s="18"/>
      <c r="N3" s="25" t="s">
        <v>30</v>
      </c>
      <c r="O3" s="18" t="s">
        <v>82</v>
      </c>
      <c r="P3" s="18"/>
      <c r="Q3" s="18"/>
      <c r="R3" s="18"/>
      <c r="T3" s="26" t="s">
        <v>84</v>
      </c>
      <c r="U3" s="18" t="s">
        <v>82</v>
      </c>
      <c r="V3" s="18"/>
      <c r="W3" s="18"/>
      <c r="X3" s="18"/>
    </row>
    <row r="4" spans="1:24">
      <c r="B4" s="19" t="s">
        <v>81</v>
      </c>
      <c r="C4" s="28">
        <v>1</v>
      </c>
      <c r="D4" s="28">
        <v>2</v>
      </c>
      <c r="E4" s="28">
        <v>3</v>
      </c>
      <c r="F4" s="28">
        <v>4</v>
      </c>
      <c r="H4" s="19" t="s">
        <v>81</v>
      </c>
      <c r="I4" s="28">
        <v>1</v>
      </c>
      <c r="J4" s="28">
        <v>2</v>
      </c>
      <c r="K4" s="28">
        <v>3</v>
      </c>
      <c r="L4" s="28">
        <v>4</v>
      </c>
      <c r="N4" s="19" t="s">
        <v>81</v>
      </c>
      <c r="O4" s="28">
        <v>1</v>
      </c>
      <c r="P4" s="28">
        <v>2</v>
      </c>
      <c r="Q4" s="28">
        <v>3</v>
      </c>
      <c r="R4" s="28">
        <v>4</v>
      </c>
      <c r="T4" s="19" t="s">
        <v>81</v>
      </c>
      <c r="U4" s="28">
        <v>1</v>
      </c>
      <c r="V4" s="28">
        <v>2</v>
      </c>
      <c r="W4" s="28">
        <v>3</v>
      </c>
      <c r="X4" s="28">
        <v>4</v>
      </c>
    </row>
    <row r="5" spans="1:24">
      <c r="B5" s="19" t="s">
        <v>51</v>
      </c>
      <c r="C5" s="20">
        <v>3.9324431597624709</v>
      </c>
      <c r="D5" s="20">
        <v>4.4770314673633926</v>
      </c>
      <c r="E5" s="20">
        <v>4.8156634984397231</v>
      </c>
      <c r="F5" s="20">
        <v>5.5110860242791722</v>
      </c>
      <c r="H5" s="19" t="s">
        <v>51</v>
      </c>
      <c r="I5" s="20">
        <v>3.0100339063511274</v>
      </c>
      <c r="J5" s="20">
        <v>3.101088162458236</v>
      </c>
      <c r="K5" s="20">
        <v>1.3324979735283928</v>
      </c>
      <c r="L5" s="20">
        <v>3.7323904297387283</v>
      </c>
      <c r="N5" s="19" t="s">
        <v>51</v>
      </c>
      <c r="O5" s="20">
        <v>13.708881716474071</v>
      </c>
      <c r="P5" s="20">
        <v>12.790557320178017</v>
      </c>
      <c r="Q5" s="20">
        <v>16.91250515931247</v>
      </c>
      <c r="R5" s="20">
        <v>9.2114228563776912</v>
      </c>
      <c r="T5" s="19" t="s">
        <v>51</v>
      </c>
      <c r="U5" s="20">
        <v>49.434710880955734</v>
      </c>
      <c r="V5" s="20">
        <v>50.839712698767023</v>
      </c>
      <c r="W5" s="20">
        <v>52.410998882311546</v>
      </c>
      <c r="X5" s="20">
        <v>53.661368586064711</v>
      </c>
    </row>
    <row r="6" spans="1:24">
      <c r="B6" s="19" t="s">
        <v>52</v>
      </c>
      <c r="C6" s="20">
        <v>6.4022920111376909</v>
      </c>
      <c r="D6" s="20">
        <v>6.8544104668498234</v>
      </c>
      <c r="E6" s="20">
        <v>6.8655280948250219</v>
      </c>
      <c r="F6" s="20">
        <v>7.1239933695843733</v>
      </c>
      <c r="H6" s="19" t="s">
        <v>52</v>
      </c>
      <c r="I6" s="20">
        <v>8.192309868445566</v>
      </c>
      <c r="J6" s="20">
        <v>8.8605924969879233</v>
      </c>
      <c r="K6" s="20">
        <v>5.3183303931869395</v>
      </c>
      <c r="L6" s="20">
        <v>8.4190550993760951</v>
      </c>
      <c r="N6" s="19" t="s">
        <v>52</v>
      </c>
      <c r="O6" s="20">
        <v>49.324659542563452</v>
      </c>
      <c r="P6" s="20">
        <v>44.861670239375194</v>
      </c>
      <c r="Q6" s="20">
        <v>46.212532236195607</v>
      </c>
      <c r="R6" s="20">
        <v>48.780701681623249</v>
      </c>
      <c r="T6" s="19" t="s">
        <v>52</v>
      </c>
      <c r="U6" s="20">
        <v>0</v>
      </c>
      <c r="V6" s="20">
        <v>0</v>
      </c>
      <c r="W6" s="20">
        <v>0</v>
      </c>
      <c r="X6" s="20">
        <v>0</v>
      </c>
    </row>
    <row r="7" spans="1:24">
      <c r="B7" s="19" t="s">
        <v>53</v>
      </c>
      <c r="C7" s="20">
        <v>0.40255258905653329</v>
      </c>
      <c r="D7" s="20">
        <v>0.44908263818598537</v>
      </c>
      <c r="E7" s="20">
        <v>0.54192537410883901</v>
      </c>
      <c r="F7" s="20">
        <v>0.34250336501255335</v>
      </c>
      <c r="H7" s="19" t="s">
        <v>53</v>
      </c>
      <c r="I7" s="20">
        <v>0.28179393163254179</v>
      </c>
      <c r="J7" s="20">
        <v>0.39228526832121613</v>
      </c>
      <c r="K7" s="20">
        <v>0.34595786082341629</v>
      </c>
      <c r="L7" s="20">
        <v>0.28292840936616298</v>
      </c>
      <c r="N7" s="19" t="s">
        <v>53</v>
      </c>
      <c r="O7" s="20">
        <v>1.6763196964544858</v>
      </c>
      <c r="P7" s="20">
        <v>1.7047296104145757</v>
      </c>
      <c r="Q7" s="20">
        <v>1.7507689530576089</v>
      </c>
      <c r="R7" s="20">
        <v>1.0143538175134823</v>
      </c>
      <c r="T7" s="19" t="s">
        <v>53</v>
      </c>
      <c r="U7" s="20">
        <v>42.547737042023009</v>
      </c>
      <c r="V7" s="20">
        <v>39.466143321337199</v>
      </c>
      <c r="W7" s="20">
        <v>37.515937409446536</v>
      </c>
      <c r="X7" s="20">
        <v>35.881995775324249</v>
      </c>
    </row>
    <row r="8" spans="1:24">
      <c r="B8" s="19" t="s">
        <v>15</v>
      </c>
      <c r="C8" s="20">
        <v>10.593701267563825</v>
      </c>
      <c r="D8" s="20">
        <v>9.4219266010826512</v>
      </c>
      <c r="E8" s="20">
        <v>8.8082305499158977</v>
      </c>
      <c r="F8" s="20">
        <v>9.0865555297308749</v>
      </c>
      <c r="H8" s="19" t="s">
        <v>15</v>
      </c>
      <c r="I8" s="20">
        <v>10.754261063723792</v>
      </c>
      <c r="J8" s="20">
        <v>8.8990580702998088</v>
      </c>
      <c r="K8" s="20">
        <v>12.403263848318172</v>
      </c>
      <c r="L8" s="20">
        <v>8.4849857317511894</v>
      </c>
      <c r="N8" s="19" t="s">
        <v>15</v>
      </c>
      <c r="O8" s="20">
        <v>29.904324445856631</v>
      </c>
      <c r="P8" s="20">
        <v>35.020553319042499</v>
      </c>
      <c r="Q8" s="20">
        <v>30.205429371420806</v>
      </c>
      <c r="R8" s="20">
        <v>36.237434632835914</v>
      </c>
      <c r="T8" s="19" t="s">
        <v>15</v>
      </c>
      <c r="U8" s="20">
        <v>0</v>
      </c>
      <c r="V8" s="20">
        <v>0</v>
      </c>
      <c r="W8" s="20">
        <v>0</v>
      </c>
      <c r="X8" s="20">
        <v>0</v>
      </c>
    </row>
    <row r="9" spans="1:24">
      <c r="B9" s="19" t="s">
        <v>55</v>
      </c>
      <c r="C9" s="20">
        <v>0</v>
      </c>
      <c r="D9" s="20">
        <v>0</v>
      </c>
      <c r="E9" s="20">
        <v>0</v>
      </c>
      <c r="F9" s="20">
        <v>0</v>
      </c>
      <c r="H9" s="19" t="s">
        <v>55</v>
      </c>
      <c r="I9" s="20">
        <v>0</v>
      </c>
      <c r="J9" s="20">
        <v>0</v>
      </c>
      <c r="K9" s="20">
        <v>0</v>
      </c>
      <c r="L9" s="20">
        <v>0</v>
      </c>
      <c r="N9" s="19" t="s">
        <v>55</v>
      </c>
      <c r="O9" s="20">
        <v>0</v>
      </c>
      <c r="P9" s="20">
        <v>0</v>
      </c>
      <c r="Q9" s="20">
        <v>0</v>
      </c>
      <c r="R9" s="20">
        <v>0</v>
      </c>
      <c r="T9" s="19" t="s">
        <v>55</v>
      </c>
      <c r="U9" s="20">
        <v>4.8010542601126973</v>
      </c>
      <c r="V9" s="20">
        <v>4.7029365450521743</v>
      </c>
      <c r="W9" s="20">
        <v>4.9068592954423149</v>
      </c>
      <c r="X9" s="20">
        <v>5.231594349214606</v>
      </c>
    </row>
    <row r="10" spans="1:24">
      <c r="B10" s="19" t="s">
        <v>57</v>
      </c>
      <c r="C10" s="20">
        <v>7.2956444535184062</v>
      </c>
      <c r="D10" s="20">
        <v>8.7906846100277392</v>
      </c>
      <c r="E10" s="20">
        <v>8.8508259465039121</v>
      </c>
      <c r="F10" s="20">
        <v>9.6208709955073566</v>
      </c>
      <c r="H10" s="19" t="s">
        <v>57</v>
      </c>
      <c r="I10" s="20">
        <v>35.746705619180759</v>
      </c>
      <c r="J10" s="20">
        <v>37.027405926241471</v>
      </c>
      <c r="K10" s="20">
        <v>23.162827708183514</v>
      </c>
      <c r="L10" s="20">
        <v>38.251089647027463</v>
      </c>
      <c r="N10" s="19" t="s">
        <v>57</v>
      </c>
      <c r="O10" s="20">
        <v>0</v>
      </c>
      <c r="P10" s="20">
        <v>0</v>
      </c>
      <c r="Q10" s="20">
        <v>0</v>
      </c>
      <c r="R10" s="20">
        <v>0</v>
      </c>
      <c r="T10" s="19" t="s">
        <v>57</v>
      </c>
      <c r="U10" s="20">
        <v>0</v>
      </c>
      <c r="V10" s="20">
        <v>0</v>
      </c>
      <c r="W10" s="20">
        <v>0</v>
      </c>
      <c r="X10" s="20">
        <v>0</v>
      </c>
    </row>
    <row r="11" spans="1:24">
      <c r="B11" s="19" t="s">
        <v>58</v>
      </c>
      <c r="C11" s="20">
        <v>31.269753216592633</v>
      </c>
      <c r="D11" s="20">
        <v>29.965379750727557</v>
      </c>
      <c r="E11" s="20">
        <v>33.277264940257623</v>
      </c>
      <c r="F11" s="20">
        <v>28.00788702752542</v>
      </c>
      <c r="H11" s="19" t="s">
        <v>58</v>
      </c>
      <c r="I11" s="20">
        <v>0</v>
      </c>
      <c r="J11" s="20">
        <v>0</v>
      </c>
      <c r="K11" s="20">
        <v>0</v>
      </c>
      <c r="L11" s="20">
        <v>0</v>
      </c>
      <c r="N11" s="19" t="s">
        <v>58</v>
      </c>
      <c r="O11" s="20">
        <v>3.3345225420078672</v>
      </c>
      <c r="P11" s="20">
        <v>3.1405560907788357</v>
      </c>
      <c r="Q11" s="20">
        <v>2.5563822850252667</v>
      </c>
      <c r="R11" s="20">
        <v>2.7942129692719524</v>
      </c>
      <c r="T11" s="19" t="s">
        <v>58</v>
      </c>
      <c r="U11" s="20">
        <v>0</v>
      </c>
      <c r="V11" s="20">
        <v>0</v>
      </c>
      <c r="W11" s="20">
        <v>0</v>
      </c>
      <c r="X11" s="20">
        <v>0</v>
      </c>
    </row>
    <row r="12" spans="1:24">
      <c r="B12" s="19" t="s">
        <v>59</v>
      </c>
      <c r="C12" s="20">
        <v>0</v>
      </c>
      <c r="D12" s="20">
        <v>0</v>
      </c>
      <c r="E12" s="20">
        <v>0</v>
      </c>
      <c r="F12" s="20">
        <v>0</v>
      </c>
      <c r="H12" s="19" t="s">
        <v>59</v>
      </c>
      <c r="I12" s="20">
        <v>0</v>
      </c>
      <c r="J12" s="20">
        <v>0</v>
      </c>
      <c r="K12" s="20">
        <v>0</v>
      </c>
      <c r="L12" s="20">
        <v>0</v>
      </c>
      <c r="N12" s="19" t="s">
        <v>59</v>
      </c>
      <c r="O12" s="20">
        <v>0</v>
      </c>
      <c r="P12" s="20">
        <v>0</v>
      </c>
      <c r="Q12" s="20">
        <v>0</v>
      </c>
      <c r="R12" s="20">
        <v>0</v>
      </c>
      <c r="T12" s="19" t="s">
        <v>59</v>
      </c>
      <c r="U12" s="20">
        <v>3.216497816908559</v>
      </c>
      <c r="V12" s="20">
        <v>4.9912074348436075</v>
      </c>
      <c r="W12" s="20">
        <v>5.166204412799603</v>
      </c>
      <c r="X12" s="20">
        <v>5.2250412893964322</v>
      </c>
    </row>
    <row r="13" spans="1:24">
      <c r="B13" s="19" t="s">
        <v>60</v>
      </c>
      <c r="C13" s="20">
        <v>3.0099435996556072</v>
      </c>
      <c r="D13" s="20">
        <v>3.1081770602206191</v>
      </c>
      <c r="E13" s="20">
        <v>2.828707431808501</v>
      </c>
      <c r="F13" s="20">
        <v>3.1688585009028705</v>
      </c>
      <c r="H13" s="19" t="s">
        <v>60</v>
      </c>
      <c r="I13" s="20">
        <v>42.014895610666215</v>
      </c>
      <c r="J13" s="20">
        <v>41.719570075691344</v>
      </c>
      <c r="K13" s="20">
        <v>57.437122215959562</v>
      </c>
      <c r="L13" s="20">
        <v>40.829550682740361</v>
      </c>
      <c r="N13" s="19" t="s">
        <v>60</v>
      </c>
      <c r="O13" s="20">
        <v>0</v>
      </c>
      <c r="P13" s="20">
        <v>0</v>
      </c>
      <c r="Q13" s="20">
        <v>0</v>
      </c>
      <c r="R13" s="20">
        <v>0</v>
      </c>
      <c r="T13" s="19" t="s">
        <v>60</v>
      </c>
      <c r="U13" s="20">
        <v>0</v>
      </c>
      <c r="V13" s="20">
        <v>0</v>
      </c>
      <c r="W13" s="20">
        <v>0</v>
      </c>
      <c r="X13" s="20">
        <v>0</v>
      </c>
    </row>
    <row r="14" spans="1:24">
      <c r="B14" s="19" t="s">
        <v>19</v>
      </c>
      <c r="C14" s="20">
        <v>37.09366970271283</v>
      </c>
      <c r="D14" s="20">
        <v>36.93330740554223</v>
      </c>
      <c r="E14" s="20">
        <v>34.01185416414048</v>
      </c>
      <c r="F14" s="20">
        <v>37.138245187457379</v>
      </c>
      <c r="H14" s="19" t="s">
        <v>19</v>
      </c>
      <c r="I14" s="20">
        <v>0</v>
      </c>
      <c r="J14" s="20">
        <v>0</v>
      </c>
      <c r="K14" s="20">
        <v>0</v>
      </c>
      <c r="L14" s="20">
        <v>0</v>
      </c>
      <c r="N14" s="19" t="s">
        <v>19</v>
      </c>
      <c r="O14" s="20">
        <v>2.0512920566434958</v>
      </c>
      <c r="P14" s="20">
        <v>2.4819334202108756</v>
      </c>
      <c r="Q14" s="20">
        <v>2.3623819949882412</v>
      </c>
      <c r="R14" s="20">
        <v>1.9618740423777117</v>
      </c>
      <c r="T14" s="19" t="s">
        <v>19</v>
      </c>
      <c r="U14" s="20">
        <v>0</v>
      </c>
      <c r="V14" s="20">
        <v>0</v>
      </c>
      <c r="W14" s="20">
        <v>0</v>
      </c>
      <c r="X14" s="20">
        <v>0</v>
      </c>
    </row>
    <row r="16" spans="1:24">
      <c r="A16" t="s">
        <v>6</v>
      </c>
    </row>
    <row r="18" spans="2:24">
      <c r="B18" s="25" t="s">
        <v>28</v>
      </c>
      <c r="C18" s="18" t="s">
        <v>82</v>
      </c>
      <c r="D18" s="18"/>
      <c r="E18" s="18"/>
      <c r="F18" s="18"/>
      <c r="H18" s="26" t="s">
        <v>83</v>
      </c>
      <c r="I18" s="18" t="s">
        <v>82</v>
      </c>
      <c r="J18" s="18"/>
      <c r="K18" s="18"/>
      <c r="L18" s="18"/>
      <c r="N18" s="25" t="s">
        <v>30</v>
      </c>
      <c r="O18" s="18" t="s">
        <v>82</v>
      </c>
      <c r="P18" s="18"/>
      <c r="Q18" s="18"/>
      <c r="R18" s="18"/>
      <c r="T18" s="26" t="s">
        <v>88</v>
      </c>
      <c r="U18" s="18" t="s">
        <v>82</v>
      </c>
      <c r="V18" s="18"/>
      <c r="W18" s="18"/>
      <c r="X18" s="18"/>
    </row>
    <row r="19" spans="2:24">
      <c r="B19" s="19" t="s">
        <v>85</v>
      </c>
      <c r="C19" s="28">
        <v>1</v>
      </c>
      <c r="D19" s="28">
        <v>2</v>
      </c>
      <c r="E19" s="28">
        <v>3</v>
      </c>
      <c r="F19" s="28">
        <v>4</v>
      </c>
      <c r="H19" s="19" t="s">
        <v>85</v>
      </c>
      <c r="I19" s="28">
        <v>1</v>
      </c>
      <c r="J19" s="28">
        <v>2</v>
      </c>
      <c r="K19" s="28">
        <v>3</v>
      </c>
      <c r="L19" s="28">
        <v>4</v>
      </c>
      <c r="N19" s="19" t="s">
        <v>85</v>
      </c>
      <c r="O19" s="28">
        <v>1</v>
      </c>
      <c r="P19" s="28">
        <v>2</v>
      </c>
      <c r="Q19" s="28">
        <v>3</v>
      </c>
      <c r="R19" s="28">
        <v>4</v>
      </c>
      <c r="T19" s="19" t="s">
        <v>85</v>
      </c>
      <c r="U19" s="28">
        <v>1</v>
      </c>
      <c r="V19" s="28">
        <v>2</v>
      </c>
      <c r="W19" s="28">
        <v>3</v>
      </c>
      <c r="X19" s="28">
        <v>4</v>
      </c>
    </row>
    <row r="20" spans="2:24">
      <c r="B20" s="19" t="s">
        <v>51</v>
      </c>
      <c r="C20" s="20">
        <v>36.209621763618955</v>
      </c>
      <c r="D20" s="20">
        <v>37.283044982698968</v>
      </c>
      <c r="E20" s="20">
        <v>48.957444342594641</v>
      </c>
      <c r="F20" s="20">
        <v>55.148750191688393</v>
      </c>
      <c r="H20" s="19" t="s">
        <v>51</v>
      </c>
      <c r="I20" s="20">
        <v>25.984113142633863</v>
      </c>
      <c r="J20" s="20">
        <v>22.761636317818244</v>
      </c>
      <c r="K20" s="20">
        <v>10.591275805727559</v>
      </c>
      <c r="L20" s="20">
        <v>34.467012735363333</v>
      </c>
      <c r="N20" s="19" t="s">
        <v>51</v>
      </c>
      <c r="O20" s="20">
        <v>170.34159518834491</v>
      </c>
      <c r="P20" s="20">
        <v>137.11824401231684</v>
      </c>
      <c r="Q20" s="20">
        <v>228.75299707562232</v>
      </c>
      <c r="R20" s="20">
        <v>99.008816464192819</v>
      </c>
      <c r="T20" s="19" t="s">
        <v>51</v>
      </c>
      <c r="U20" s="20">
        <v>650.05541868384933</v>
      </c>
      <c r="V20" s="20">
        <v>497.64590727979197</v>
      </c>
      <c r="W20" s="20">
        <v>620.40092808334123</v>
      </c>
      <c r="X20" s="20">
        <v>655.86244008660071</v>
      </c>
    </row>
    <row r="21" spans="2:24">
      <c r="B21" s="19" t="s">
        <v>52</v>
      </c>
      <c r="C21" s="20">
        <v>58.95179223837475</v>
      </c>
      <c r="D21" s="20">
        <v>57.080968858131484</v>
      </c>
      <c r="E21" s="20">
        <v>69.796967685515909</v>
      </c>
      <c r="F21" s="20">
        <v>71.288912743444257</v>
      </c>
      <c r="H21" s="19" t="s">
        <v>52</v>
      </c>
      <c r="I21" s="20">
        <v>70.720102545042138</v>
      </c>
      <c r="J21" s="20">
        <v>65.035746619004499</v>
      </c>
      <c r="K21" s="20">
        <v>42.272412520878127</v>
      </c>
      <c r="L21" s="20">
        <v>77.746335704283325</v>
      </c>
      <c r="N21" s="19" t="s">
        <v>52</v>
      </c>
      <c r="O21" s="20">
        <v>612.89034090253165</v>
      </c>
      <c r="P21" s="20">
        <v>480.92927404957885</v>
      </c>
      <c r="Q21" s="20">
        <v>625.05555220261056</v>
      </c>
      <c r="R21" s="20">
        <v>524.31851355585502</v>
      </c>
      <c r="T21" s="19" t="s">
        <v>52</v>
      </c>
      <c r="U21" s="20">
        <v>0</v>
      </c>
      <c r="V21" s="20">
        <v>0</v>
      </c>
      <c r="W21" s="20">
        <v>0</v>
      </c>
      <c r="X21" s="20">
        <v>0</v>
      </c>
    </row>
    <row r="22" spans="2:24">
      <c r="B22" s="19" t="s">
        <v>53</v>
      </c>
      <c r="C22" s="20">
        <v>3.7066720096173111</v>
      </c>
      <c r="D22" s="20">
        <v>3.7397923875432526</v>
      </c>
      <c r="E22" s="20">
        <v>5.5093719379207888</v>
      </c>
      <c r="F22" s="20">
        <v>3.4273884373562336</v>
      </c>
      <c r="H22" s="19" t="s">
        <v>53</v>
      </c>
      <c r="I22" s="20">
        <v>2.4325856884860788</v>
      </c>
      <c r="J22" s="20">
        <v>2.8793294942273406</v>
      </c>
      <c r="K22" s="20">
        <v>2.7498241602858506</v>
      </c>
      <c r="L22" s="20">
        <v>2.6127215982338319</v>
      </c>
      <c r="N22" s="19" t="s">
        <v>53</v>
      </c>
      <c r="O22" s="20">
        <v>20.829340937164492</v>
      </c>
      <c r="P22" s="20">
        <v>18.27516384505709</v>
      </c>
      <c r="Q22" s="20">
        <v>23.680326564651793</v>
      </c>
      <c r="R22" s="20">
        <v>10.902764156398623</v>
      </c>
      <c r="T22" s="19" t="s">
        <v>53</v>
      </c>
      <c r="U22" s="20">
        <v>559.49324925773431</v>
      </c>
      <c r="V22" s="20">
        <v>386.31541480873614</v>
      </c>
      <c r="W22" s="20">
        <v>444.08469373004732</v>
      </c>
      <c r="X22" s="20">
        <v>438.55857434267335</v>
      </c>
    </row>
    <row r="23" spans="2:24">
      <c r="B23" s="19" t="s">
        <v>15</v>
      </c>
      <c r="C23" s="20">
        <v>97.545953085925035</v>
      </c>
      <c r="D23" s="20">
        <v>78.462283737024222</v>
      </c>
      <c r="E23" s="20">
        <v>89.547049340961522</v>
      </c>
      <c r="F23" s="20">
        <v>90.928027398660731</v>
      </c>
      <c r="H23" s="19" t="s">
        <v>15</v>
      </c>
      <c r="I23" s="20">
        <v>92.836142362252758</v>
      </c>
      <c r="J23" s="20">
        <v>65.318079575893904</v>
      </c>
      <c r="K23" s="20">
        <v>98.586557667247646</v>
      </c>
      <c r="L23" s="20">
        <v>78.355176603567799</v>
      </c>
      <c r="N23" s="19" t="s">
        <v>15</v>
      </c>
      <c r="O23" s="20">
        <v>371.58029622617551</v>
      </c>
      <c r="P23" s="20">
        <v>375.42983118267978</v>
      </c>
      <c r="Q23" s="20">
        <v>408.54872956913437</v>
      </c>
      <c r="R23" s="20">
        <v>389.49742842513643</v>
      </c>
      <c r="T23" s="19" t="s">
        <v>15</v>
      </c>
      <c r="U23" s="20">
        <v>0</v>
      </c>
      <c r="V23" s="20">
        <v>0</v>
      </c>
      <c r="W23" s="20">
        <v>0</v>
      </c>
      <c r="X23" s="20">
        <v>0</v>
      </c>
    </row>
    <row r="24" spans="2:24">
      <c r="B24" s="19" t="s">
        <v>55</v>
      </c>
      <c r="C24" s="20">
        <v>0</v>
      </c>
      <c r="D24" s="20">
        <v>0</v>
      </c>
      <c r="E24" s="20">
        <v>0</v>
      </c>
      <c r="F24" s="20">
        <v>0</v>
      </c>
      <c r="H24" s="19" t="s">
        <v>55</v>
      </c>
      <c r="I24" s="20">
        <v>0</v>
      </c>
      <c r="J24" s="20">
        <v>0</v>
      </c>
      <c r="K24" s="20">
        <v>0</v>
      </c>
      <c r="L24" s="20">
        <v>0</v>
      </c>
      <c r="N24" s="19" t="s">
        <v>55</v>
      </c>
      <c r="O24" s="20">
        <v>0</v>
      </c>
      <c r="P24" s="20">
        <v>0</v>
      </c>
      <c r="Q24" s="20">
        <v>0</v>
      </c>
      <c r="R24" s="20">
        <v>0</v>
      </c>
      <c r="T24" s="19" t="s">
        <v>55</v>
      </c>
      <c r="U24" s="20">
        <v>63.132792355093059</v>
      </c>
      <c r="V24" s="20">
        <v>46.034821984714711</v>
      </c>
      <c r="W24" s="20">
        <v>58.083610802811691</v>
      </c>
      <c r="X24" s="20">
        <v>63.941832380141911</v>
      </c>
    </row>
    <row r="25" spans="2:24">
      <c r="B25" s="19" t="s">
        <v>57</v>
      </c>
      <c r="C25" s="20">
        <v>67.177710001459417</v>
      </c>
      <c r="D25" s="20">
        <v>73.205536332179918</v>
      </c>
      <c r="E25" s="20">
        <v>89.980086607453302</v>
      </c>
      <c r="F25" s="20">
        <v>96.274855594745176</v>
      </c>
      <c r="H25" s="19" t="s">
        <v>57</v>
      </c>
      <c r="I25" s="20">
        <v>308.58338217565131</v>
      </c>
      <c r="J25" s="20">
        <v>271.7769709640387</v>
      </c>
      <c r="K25" s="20">
        <v>184.10827000983249</v>
      </c>
      <c r="L25" s="20">
        <v>353.23228339161437</v>
      </c>
      <c r="N25" s="19" t="s">
        <v>57</v>
      </c>
      <c r="O25" s="20">
        <v>0</v>
      </c>
      <c r="P25" s="20">
        <v>0</v>
      </c>
      <c r="Q25" s="20">
        <v>0</v>
      </c>
      <c r="R25" s="20">
        <v>0</v>
      </c>
      <c r="T25" s="19" t="s">
        <v>57</v>
      </c>
      <c r="U25" s="20">
        <v>0</v>
      </c>
      <c r="V25" s="20">
        <v>0</v>
      </c>
      <c r="W25" s="20">
        <v>0</v>
      </c>
      <c r="X25" s="20">
        <v>0</v>
      </c>
    </row>
    <row r="26" spans="2:24">
      <c r="B26" s="19" t="s">
        <v>58</v>
      </c>
      <c r="C26" s="20">
        <v>287.92938400231526</v>
      </c>
      <c r="D26" s="20">
        <v>249.54048442906574</v>
      </c>
      <c r="E26" s="20">
        <v>338.30641337674246</v>
      </c>
      <c r="F26" s="20">
        <v>280.27143076215305</v>
      </c>
      <c r="H26" s="19" t="s">
        <v>58</v>
      </c>
      <c r="I26" s="20">
        <v>0</v>
      </c>
      <c r="J26" s="20">
        <v>0</v>
      </c>
      <c r="K26" s="20">
        <v>0</v>
      </c>
      <c r="L26" s="20">
        <v>0</v>
      </c>
      <c r="N26" s="19" t="s">
        <v>58</v>
      </c>
      <c r="O26" s="20">
        <v>41.433568451796866</v>
      </c>
      <c r="P26" s="20">
        <v>33.667613193870338</v>
      </c>
      <c r="Q26" s="20">
        <v>34.576788232260334</v>
      </c>
      <c r="R26" s="20">
        <v>30.033548926154154</v>
      </c>
      <c r="T26" s="19" t="s">
        <v>58</v>
      </c>
      <c r="U26" s="20">
        <v>0</v>
      </c>
      <c r="V26" s="20">
        <v>0</v>
      </c>
      <c r="W26" s="20">
        <v>0</v>
      </c>
      <c r="X26" s="20">
        <v>0</v>
      </c>
    </row>
    <row r="27" spans="2:24">
      <c r="B27" s="19" t="s">
        <v>59</v>
      </c>
      <c r="C27" s="20">
        <v>0</v>
      </c>
      <c r="D27" s="20">
        <v>0</v>
      </c>
      <c r="E27" s="20">
        <v>0</v>
      </c>
      <c r="F27" s="20">
        <v>0</v>
      </c>
      <c r="H27" s="19" t="s">
        <v>59</v>
      </c>
      <c r="I27" s="20">
        <v>0</v>
      </c>
      <c r="J27" s="20">
        <v>0</v>
      </c>
      <c r="K27" s="20">
        <v>0</v>
      </c>
      <c r="L27" s="20">
        <v>0</v>
      </c>
      <c r="N27" s="19" t="s">
        <v>59</v>
      </c>
      <c r="O27" s="20">
        <v>0</v>
      </c>
      <c r="P27" s="20">
        <v>0</v>
      </c>
      <c r="Q27" s="20">
        <v>0</v>
      </c>
      <c r="R27" s="20">
        <v>0</v>
      </c>
      <c r="T27" s="19" t="s">
        <v>59</v>
      </c>
      <c r="U27" s="20">
        <v>42.296228658063853</v>
      </c>
      <c r="V27" s="20">
        <v>48.856569411625124</v>
      </c>
      <c r="W27" s="20">
        <v>61.15353801148099</v>
      </c>
      <c r="X27" s="20">
        <v>63.861739271903581</v>
      </c>
    </row>
    <row r="28" spans="2:24">
      <c r="B28" s="19" t="s">
        <v>60</v>
      </c>
      <c r="C28" s="20">
        <v>27.715319674178954</v>
      </c>
      <c r="D28" s="20">
        <v>25.883737024221453</v>
      </c>
      <c r="E28" s="20">
        <v>28.757467522205015</v>
      </c>
      <c r="F28" s="20">
        <v>31.710371619894698</v>
      </c>
      <c r="H28" s="19" t="s">
        <v>60</v>
      </c>
      <c r="I28" s="20">
        <v>362.6935227938759</v>
      </c>
      <c r="J28" s="20">
        <v>306.21692504409992</v>
      </c>
      <c r="K28" s="20">
        <v>456.53533060592457</v>
      </c>
      <c r="L28" s="20">
        <v>377.04325682232695</v>
      </c>
      <c r="N28" s="19" t="s">
        <v>60</v>
      </c>
      <c r="O28" s="20">
        <v>0</v>
      </c>
      <c r="P28" s="20">
        <v>0</v>
      </c>
      <c r="Q28" s="20">
        <v>0</v>
      </c>
      <c r="R28" s="20">
        <v>0</v>
      </c>
      <c r="T28" s="19" t="s">
        <v>60</v>
      </c>
      <c r="U28" s="20">
        <v>0</v>
      </c>
      <c r="V28" s="20">
        <v>0</v>
      </c>
      <c r="W28" s="20">
        <v>0</v>
      </c>
      <c r="X28" s="20">
        <v>0</v>
      </c>
    </row>
    <row r="29" spans="2:24">
      <c r="B29" s="19" t="s">
        <v>19</v>
      </c>
      <c r="C29" s="20">
        <v>341.55554071402599</v>
      </c>
      <c r="D29" s="20">
        <v>307.56678200692039</v>
      </c>
      <c r="E29" s="20">
        <v>345.77446239108218</v>
      </c>
      <c r="F29" s="20">
        <v>371.63778561570308</v>
      </c>
      <c r="H29" s="19" t="s">
        <v>19</v>
      </c>
      <c r="I29" s="20">
        <v>0</v>
      </c>
      <c r="J29" s="20">
        <v>0</v>
      </c>
      <c r="K29" s="20">
        <v>0</v>
      </c>
      <c r="L29" s="20">
        <v>0</v>
      </c>
      <c r="N29" s="19" t="s">
        <v>19</v>
      </c>
      <c r="O29" s="20">
        <v>25.488611569675488</v>
      </c>
      <c r="P29" s="20">
        <v>26.606999508764364</v>
      </c>
      <c r="Q29" s="20">
        <v>31.952803945989544</v>
      </c>
      <c r="R29" s="20">
        <v>21.087168618380328</v>
      </c>
      <c r="T29" s="19" t="s">
        <v>19</v>
      </c>
      <c r="U29" s="20">
        <v>0</v>
      </c>
      <c r="V29" s="20">
        <v>0</v>
      </c>
      <c r="W29" s="20">
        <v>0</v>
      </c>
      <c r="X29" s="20">
        <v>0</v>
      </c>
    </row>
    <row r="30" spans="2:24">
      <c r="B30" s="27" t="s">
        <v>87</v>
      </c>
      <c r="C30" s="29">
        <v>920.79199348951579</v>
      </c>
      <c r="D30" s="29">
        <v>832.76262975778536</v>
      </c>
      <c r="E30" s="29">
        <v>1016.6292632044758</v>
      </c>
      <c r="F30" s="29">
        <v>1000.6875223636455</v>
      </c>
      <c r="H30" s="27" t="s">
        <v>87</v>
      </c>
      <c r="I30" s="29">
        <v>863.24984870794208</v>
      </c>
      <c r="J30" s="29">
        <v>733.98868801508252</v>
      </c>
      <c r="K30" s="29">
        <v>794.84367076989633</v>
      </c>
      <c r="L30" s="29">
        <v>923.45678685538962</v>
      </c>
      <c r="N30" s="27" t="s">
        <v>87</v>
      </c>
      <c r="O30" s="29">
        <v>1242.5637532756889</v>
      </c>
      <c r="P30" s="29">
        <v>1072.0271257922673</v>
      </c>
      <c r="Q30" s="29">
        <v>1352.5671975902687</v>
      </c>
      <c r="R30" s="29">
        <v>1074.8482401461174</v>
      </c>
      <c r="T30" s="27" t="s">
        <v>87</v>
      </c>
      <c r="U30" s="29">
        <v>1314.9776889547404</v>
      </c>
      <c r="V30" s="29">
        <v>978.85271348486788</v>
      </c>
      <c r="W30" s="29">
        <v>1183.7227706276815</v>
      </c>
      <c r="X30" s="29">
        <v>1222.2245860813196</v>
      </c>
    </row>
    <row r="32" spans="2:24">
      <c r="B32" t="s">
        <v>86</v>
      </c>
    </row>
  </sheetData>
  <mergeCells count="8">
    <mergeCell ref="C3:F3"/>
    <mergeCell ref="I3:L3"/>
    <mergeCell ref="O3:R3"/>
    <mergeCell ref="U3:X3"/>
    <mergeCell ref="C18:F18"/>
    <mergeCell ref="I18:L18"/>
    <mergeCell ref="O18:R18"/>
    <mergeCell ref="U18:X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47D7-C79B-40EA-B03D-6DB82611866D}">
  <dimension ref="A2:AG136"/>
  <sheetViews>
    <sheetView topLeftCell="A48" workbookViewId="0">
      <selection activeCell="B65" sqref="B65:B76"/>
    </sheetView>
  </sheetViews>
  <sheetFormatPr defaultRowHeight="14.4"/>
  <cols>
    <col min="1" max="1" width="8.88671875" style="1"/>
    <col min="2" max="2" width="18.109375" style="1" bestFit="1" customWidth="1"/>
    <col min="3" max="10" width="8.88671875" style="1"/>
    <col min="11" max="11" width="23.33203125" style="1" bestFit="1" customWidth="1"/>
    <col min="12" max="12" width="8.88671875" style="1"/>
    <col min="13" max="13" width="18.109375" style="1" bestFit="1" customWidth="1"/>
    <col min="14" max="21" width="8.88671875" style="1"/>
    <col min="22" max="22" width="23.33203125" style="1" bestFit="1" customWidth="1"/>
    <col min="23" max="23" width="8.88671875" style="1"/>
    <col min="24" max="24" width="18.109375" style="1" bestFit="1" customWidth="1"/>
    <col min="25" max="32" width="8.88671875" style="1"/>
    <col min="33" max="33" width="23.33203125" style="1" bestFit="1" customWidth="1"/>
    <col min="34" max="16384" width="8.88671875" style="1"/>
  </cols>
  <sheetData>
    <row r="2" spans="1:33">
      <c r="B2" s="34" t="s">
        <v>100</v>
      </c>
      <c r="C2" s="35"/>
      <c r="D2" s="35"/>
      <c r="E2" s="35"/>
      <c r="F2" s="35"/>
      <c r="G2" s="35"/>
      <c r="H2" s="35"/>
      <c r="I2" s="35"/>
      <c r="J2" s="35"/>
      <c r="K2" s="36"/>
      <c r="M2" s="34" t="s">
        <v>101</v>
      </c>
      <c r="N2" s="35"/>
      <c r="O2" s="35"/>
      <c r="P2" s="35"/>
      <c r="Q2" s="35"/>
      <c r="R2" s="35"/>
      <c r="S2" s="35"/>
      <c r="T2" s="35"/>
      <c r="U2" s="35"/>
      <c r="V2" s="36"/>
      <c r="X2" s="34" t="s">
        <v>102</v>
      </c>
      <c r="Y2" s="35"/>
      <c r="Z2" s="35"/>
      <c r="AA2" s="35"/>
      <c r="AB2" s="35"/>
      <c r="AC2" s="35"/>
      <c r="AD2" s="35"/>
      <c r="AE2" s="35"/>
      <c r="AF2" s="35"/>
      <c r="AG2" s="36"/>
    </row>
    <row r="3" spans="1:33" ht="30.6" customHeight="1">
      <c r="B3" s="3"/>
      <c r="C3" s="6" t="s">
        <v>112</v>
      </c>
      <c r="D3" s="39"/>
      <c r="E3" s="4" t="s">
        <v>90</v>
      </c>
      <c r="F3" s="4"/>
      <c r="G3" s="37" t="s">
        <v>96</v>
      </c>
      <c r="H3" s="37"/>
      <c r="I3" s="4" t="s">
        <v>97</v>
      </c>
      <c r="J3" s="4"/>
      <c r="K3" s="13" t="s">
        <v>92</v>
      </c>
      <c r="M3" s="3"/>
      <c r="N3" s="6" t="s">
        <v>112</v>
      </c>
      <c r="O3" s="39"/>
      <c r="P3" s="4" t="s">
        <v>90</v>
      </c>
      <c r="Q3" s="4"/>
      <c r="R3" s="37" t="s">
        <v>96</v>
      </c>
      <c r="S3" s="37"/>
      <c r="T3" s="4" t="s">
        <v>97</v>
      </c>
      <c r="U3" s="4"/>
      <c r="V3" s="13" t="s">
        <v>92</v>
      </c>
      <c r="X3" s="3"/>
      <c r="Y3" s="6" t="s">
        <v>112</v>
      </c>
      <c r="Z3" s="39"/>
      <c r="AA3" s="4" t="s">
        <v>90</v>
      </c>
      <c r="AB3" s="4"/>
      <c r="AC3" s="37" t="s">
        <v>96</v>
      </c>
      <c r="AD3" s="37"/>
      <c r="AE3" s="4" t="s">
        <v>97</v>
      </c>
      <c r="AF3" s="4"/>
      <c r="AG3" s="13" t="s">
        <v>92</v>
      </c>
    </row>
    <row r="4" spans="1:33">
      <c r="B4" s="38" t="s">
        <v>91</v>
      </c>
      <c r="C4" s="3" t="s">
        <v>98</v>
      </c>
      <c r="D4" s="13" t="s">
        <v>95</v>
      </c>
      <c r="E4" s="13" t="s">
        <v>98</v>
      </c>
      <c r="F4" s="13" t="s">
        <v>95</v>
      </c>
      <c r="G4" s="13" t="s">
        <v>98</v>
      </c>
      <c r="H4" s="13" t="s">
        <v>95</v>
      </c>
      <c r="I4" s="13" t="s">
        <v>98</v>
      </c>
      <c r="J4" s="13" t="s">
        <v>89</v>
      </c>
      <c r="K4" s="38" t="s">
        <v>99</v>
      </c>
      <c r="M4" s="38" t="s">
        <v>91</v>
      </c>
      <c r="N4" s="3" t="s">
        <v>98</v>
      </c>
      <c r="O4" s="13" t="s">
        <v>95</v>
      </c>
      <c r="P4" s="13" t="s">
        <v>98</v>
      </c>
      <c r="Q4" s="13" t="s">
        <v>95</v>
      </c>
      <c r="R4" s="13" t="s">
        <v>98</v>
      </c>
      <c r="S4" s="13" t="s">
        <v>95</v>
      </c>
      <c r="T4" s="13" t="s">
        <v>98</v>
      </c>
      <c r="U4" s="13" t="s">
        <v>89</v>
      </c>
      <c r="V4" s="38" t="s">
        <v>99</v>
      </c>
      <c r="X4" s="38" t="s">
        <v>91</v>
      </c>
      <c r="Y4" s="3" t="s">
        <v>98</v>
      </c>
      <c r="Z4" s="13" t="s">
        <v>95</v>
      </c>
      <c r="AA4" s="13" t="s">
        <v>98</v>
      </c>
      <c r="AB4" s="13" t="s">
        <v>95</v>
      </c>
      <c r="AC4" s="13" t="s">
        <v>98</v>
      </c>
      <c r="AD4" s="13" t="s">
        <v>95</v>
      </c>
      <c r="AE4" s="13" t="s">
        <v>98</v>
      </c>
      <c r="AF4" s="13" t="s">
        <v>89</v>
      </c>
      <c r="AG4" s="38" t="s">
        <v>99</v>
      </c>
    </row>
    <row r="5" spans="1:33">
      <c r="A5" s="40" t="s">
        <v>103</v>
      </c>
      <c r="B5" s="4" t="s">
        <v>28</v>
      </c>
      <c r="C5" s="13">
        <v>22.79</v>
      </c>
      <c r="D5" s="13">
        <v>15.86</v>
      </c>
      <c r="E5" s="13">
        <f>AVERAGE(C5:C7)</f>
        <v>22.846666666666664</v>
      </c>
      <c r="F5" s="13">
        <f>AVERAGE(D5:D7)</f>
        <v>15.823333333333332</v>
      </c>
      <c r="G5" s="13">
        <f>E5-C5</f>
        <v>5.6666666666664867E-2</v>
      </c>
      <c r="H5" s="13">
        <f>F5-D5</f>
        <v>-3.6666666666667069E-2</v>
      </c>
      <c r="I5" s="13">
        <f>1.9078^G5</f>
        <v>1.0372820467076891</v>
      </c>
      <c r="J5" s="13">
        <f>1.91^H5</f>
        <v>0.97655215605266976</v>
      </c>
      <c r="K5" s="14">
        <f>I5/J5</f>
        <v>1.0621880667393089</v>
      </c>
      <c r="M5" s="4" t="s">
        <v>28</v>
      </c>
      <c r="N5" s="13">
        <v>22.79</v>
      </c>
      <c r="O5" s="13">
        <v>20.6</v>
      </c>
      <c r="P5" s="13">
        <f>AVERAGE(N5:N7)</f>
        <v>22.846666666666664</v>
      </c>
      <c r="Q5" s="13">
        <f>AVERAGE(O5:O7)</f>
        <v>20.703333333333333</v>
      </c>
      <c r="R5" s="13">
        <f>P5-N5</f>
        <v>5.6666666666664867E-2</v>
      </c>
      <c r="S5" s="13">
        <f>Q5-O5</f>
        <v>0.10333333333333172</v>
      </c>
      <c r="T5" s="13">
        <f>1.9078^R5</f>
        <v>1.0372820467076891</v>
      </c>
      <c r="U5" s="13">
        <f>1.94342^S5</f>
        <v>1.071071727615577</v>
      </c>
      <c r="V5" s="14">
        <f>T5/U5</f>
        <v>0.96845245744361996</v>
      </c>
      <c r="X5" s="4" t="s">
        <v>28</v>
      </c>
      <c r="Y5" s="13">
        <v>22.79</v>
      </c>
      <c r="Z5" s="13">
        <v>16.21</v>
      </c>
      <c r="AA5" s="13">
        <f>AVERAGE(Y5:Y7)</f>
        <v>22.846666666666664</v>
      </c>
      <c r="AB5" s="13">
        <f>AVERAGE(Z5:Z7)</f>
        <v>15.973333333333334</v>
      </c>
      <c r="AC5" s="13">
        <f>AA5-Y5</f>
        <v>5.6666666666664867E-2</v>
      </c>
      <c r="AD5" s="13">
        <f>AB5-Z5</f>
        <v>-0.23666666666666636</v>
      </c>
      <c r="AE5" s="13">
        <f>1.9078^AC5</f>
        <v>1.0372820467076891</v>
      </c>
      <c r="AF5" s="13">
        <f>1.898^AD5</f>
        <v>0.85928368114729192</v>
      </c>
      <c r="AG5" s="14">
        <f>AE5/AF5</f>
        <v>1.2071473827161929</v>
      </c>
    </row>
    <row r="6" spans="1:33">
      <c r="A6" s="40"/>
      <c r="B6" s="4"/>
      <c r="C6" s="13">
        <v>22.89</v>
      </c>
      <c r="D6" s="13">
        <v>15.77</v>
      </c>
      <c r="E6" s="13"/>
      <c r="F6" s="13"/>
      <c r="G6" s="31">
        <f>E5-C6</f>
        <v>-4.3333333333336554E-2</v>
      </c>
      <c r="H6" s="31">
        <f>F5-D6</f>
        <v>5.3333333333332789E-2</v>
      </c>
      <c r="I6" s="13">
        <f t="shared" ref="I6:I16" si="0">1.9078^G6</f>
        <v>0.97239692484682361</v>
      </c>
      <c r="J6" s="13">
        <f t="shared" ref="J6:J16" si="1">1.91^H6</f>
        <v>1.0351146286564183</v>
      </c>
      <c r="K6" s="14">
        <f t="shared" ref="K6:K16" si="2">I6/J6</f>
        <v>0.93940989522000817</v>
      </c>
      <c r="M6" s="4"/>
      <c r="N6" s="13">
        <v>22.89</v>
      </c>
      <c r="O6" s="13">
        <v>20.87</v>
      </c>
      <c r="P6" s="13"/>
      <c r="Q6" s="13"/>
      <c r="R6" s="31">
        <f>P5-N6</f>
        <v>-4.3333333333336554E-2</v>
      </c>
      <c r="S6" s="31">
        <f>Q5-O6</f>
        <v>-0.16666666666666785</v>
      </c>
      <c r="T6" s="13">
        <f t="shared" ref="T6:T16" si="3">1.9078^R6</f>
        <v>0.97239692484682361</v>
      </c>
      <c r="U6" s="13">
        <f t="shared" ref="U6:U16" si="4">1.94342^S6</f>
        <v>0.89517007460487841</v>
      </c>
      <c r="V6" s="14">
        <f t="shared" ref="V6:V16" si="5">T6/U6</f>
        <v>1.0862705897267986</v>
      </c>
      <c r="X6" s="4"/>
      <c r="Y6" s="13">
        <v>22.89</v>
      </c>
      <c r="Z6" s="13">
        <v>16.21</v>
      </c>
      <c r="AA6" s="13"/>
      <c r="AB6" s="13"/>
      <c r="AC6" s="31">
        <f>AA5-Y6</f>
        <v>-4.3333333333336554E-2</v>
      </c>
      <c r="AD6" s="31">
        <f>AB5-Z6</f>
        <v>-0.23666666666666636</v>
      </c>
      <c r="AE6" s="13">
        <f t="shared" ref="AE6:AE16" si="6">1.9078^AC6</f>
        <v>0.97239692484682361</v>
      </c>
      <c r="AF6" s="13">
        <f t="shared" ref="AF6:AF16" si="7">1.898^AD6</f>
        <v>0.85928368114729192</v>
      </c>
      <c r="AG6" s="14">
        <f t="shared" ref="AG6:AG16" si="8">AE6/AF6</f>
        <v>1.1316366715454271</v>
      </c>
    </row>
    <row r="7" spans="1:33">
      <c r="A7" s="40"/>
      <c r="B7" s="4"/>
      <c r="C7" s="13">
        <v>22.86</v>
      </c>
      <c r="D7" s="13">
        <v>15.84</v>
      </c>
      <c r="E7" s="13"/>
      <c r="F7" s="13"/>
      <c r="G7" s="31">
        <f>E5-C7</f>
        <v>-1.3333333333335418E-2</v>
      </c>
      <c r="H7" s="31">
        <f>F5-D7</f>
        <v>-1.6666666666667496E-2</v>
      </c>
      <c r="I7" s="13">
        <f t="shared" si="0"/>
        <v>0.99142430623953759</v>
      </c>
      <c r="J7" s="13">
        <f t="shared" si="1"/>
        <v>0.98927289614192015</v>
      </c>
      <c r="K7" s="14">
        <f t="shared" si="2"/>
        <v>1.00217473874601</v>
      </c>
      <c r="M7" s="4"/>
      <c r="N7" s="13">
        <v>22.86</v>
      </c>
      <c r="O7" s="13">
        <v>20.64</v>
      </c>
      <c r="P7" s="13"/>
      <c r="Q7" s="13"/>
      <c r="R7" s="31">
        <f>P5-N7</f>
        <v>-1.3333333333335418E-2</v>
      </c>
      <c r="S7" s="31">
        <f>Q5-O7</f>
        <v>6.3333333333332575E-2</v>
      </c>
      <c r="T7" s="13">
        <f t="shared" si="3"/>
        <v>0.99142430623953759</v>
      </c>
      <c r="U7" s="13">
        <f t="shared" si="4"/>
        <v>1.0429797800384106</v>
      </c>
      <c r="V7" s="14">
        <f t="shared" si="5"/>
        <v>0.95056905724771157</v>
      </c>
      <c r="X7" s="4"/>
      <c r="Y7" s="13">
        <v>22.86</v>
      </c>
      <c r="Z7" s="13">
        <v>15.5</v>
      </c>
      <c r="AA7" s="13"/>
      <c r="AB7" s="13"/>
      <c r="AC7" s="31">
        <f>AA5-Y7</f>
        <v>-1.3333333333335418E-2</v>
      </c>
      <c r="AD7" s="31">
        <f>AB5-Z7</f>
        <v>0.47333333333333449</v>
      </c>
      <c r="AE7" s="13">
        <f t="shared" si="6"/>
        <v>0.99142430623953759</v>
      </c>
      <c r="AF7" s="13">
        <f t="shared" si="7"/>
        <v>1.3543374005171738</v>
      </c>
      <c r="AG7" s="14">
        <f t="shared" si="8"/>
        <v>0.73203642302202354</v>
      </c>
    </row>
    <row r="8" spans="1:33" ht="14.4" customHeight="1">
      <c r="A8" s="40"/>
      <c r="B8" s="4" t="s">
        <v>29</v>
      </c>
      <c r="C8" s="13">
        <v>23.13</v>
      </c>
      <c r="D8" s="13">
        <v>15.94</v>
      </c>
      <c r="E8" s="13"/>
      <c r="F8" s="13"/>
      <c r="G8" s="31">
        <f>E5-C8</f>
        <v>-0.28333333333333499</v>
      </c>
      <c r="H8" s="31">
        <f>F5-D8</f>
        <v>-0.11666666666666714</v>
      </c>
      <c r="I8" s="13">
        <f t="shared" si="0"/>
        <v>0.83275201854831227</v>
      </c>
      <c r="J8" s="13">
        <f t="shared" si="1"/>
        <v>0.92728401620811873</v>
      </c>
      <c r="K8" s="14">
        <f t="shared" si="2"/>
        <v>0.89805496912761429</v>
      </c>
      <c r="M8" s="4" t="s">
        <v>29</v>
      </c>
      <c r="N8" s="13">
        <v>23.13</v>
      </c>
      <c r="O8" s="13">
        <v>19.489999999999998</v>
      </c>
      <c r="P8" s="13"/>
      <c r="Q8" s="13"/>
      <c r="R8" s="31">
        <f>P5-N8</f>
        <v>-0.28333333333333499</v>
      </c>
      <c r="S8" s="31">
        <f>Q5-O8</f>
        <v>1.2133333333333347</v>
      </c>
      <c r="T8" s="13">
        <f t="shared" si="3"/>
        <v>0.83275201854831227</v>
      </c>
      <c r="U8" s="13">
        <f t="shared" si="4"/>
        <v>2.2393787714674045</v>
      </c>
      <c r="V8" s="14">
        <f t="shared" si="5"/>
        <v>0.37186742553723162</v>
      </c>
      <c r="X8" s="4" t="s">
        <v>29</v>
      </c>
      <c r="Y8" s="13">
        <v>23.13</v>
      </c>
      <c r="Z8" s="13">
        <v>15.7</v>
      </c>
      <c r="AA8" s="13"/>
      <c r="AB8" s="13"/>
      <c r="AC8" s="31">
        <f>AA5-Y8</f>
        <v>-0.28333333333333499</v>
      </c>
      <c r="AD8" s="31">
        <f>AB5-Z8</f>
        <v>0.2733333333333352</v>
      </c>
      <c r="AE8" s="13">
        <f t="shared" si="6"/>
        <v>0.83275201854831227</v>
      </c>
      <c r="AF8" s="13">
        <f t="shared" si="7"/>
        <v>1.1914275278201742</v>
      </c>
      <c r="AG8" s="14">
        <f t="shared" si="8"/>
        <v>0.69895314578798451</v>
      </c>
    </row>
    <row r="9" spans="1:33">
      <c r="A9" s="40"/>
      <c r="B9" s="4"/>
      <c r="C9" s="13">
        <v>23.88</v>
      </c>
      <c r="D9" s="13">
        <v>16.84</v>
      </c>
      <c r="E9" s="13"/>
      <c r="F9" s="13"/>
      <c r="G9" s="31">
        <f>E5-C9</f>
        <v>-1.033333333333335</v>
      </c>
      <c r="H9" s="31">
        <f>F5-D9</f>
        <v>-1.0166666666666675</v>
      </c>
      <c r="I9" s="13">
        <f t="shared" si="0"/>
        <v>0.51299845923661747</v>
      </c>
      <c r="J9" s="13">
        <f t="shared" si="1"/>
        <v>0.51794392468163364</v>
      </c>
      <c r="K9" s="14">
        <f t="shared" si="2"/>
        <v>0.99045173577804579</v>
      </c>
      <c r="M9" s="4"/>
      <c r="N9" s="13">
        <v>23.88</v>
      </c>
      <c r="O9" s="13">
        <v>20.5</v>
      </c>
      <c r="P9" s="13"/>
      <c r="Q9" s="13"/>
      <c r="R9" s="31">
        <f>P5-N9</f>
        <v>-1.033333333333335</v>
      </c>
      <c r="S9" s="31">
        <f>Q5-O9</f>
        <v>0.20333333333333314</v>
      </c>
      <c r="T9" s="13">
        <f t="shared" si="3"/>
        <v>0.51299845923661747</v>
      </c>
      <c r="U9" s="13">
        <f t="shared" si="4"/>
        <v>1.1446566150959649</v>
      </c>
      <c r="V9" s="14">
        <f t="shared" si="5"/>
        <v>0.44816799420113346</v>
      </c>
      <c r="X9" s="4"/>
      <c r="Y9" s="13">
        <v>23.88</v>
      </c>
      <c r="Z9" s="13">
        <v>15.04</v>
      </c>
      <c r="AA9" s="13"/>
      <c r="AB9" s="13"/>
      <c r="AC9" s="31">
        <f>AA5-Y9</f>
        <v>-1.033333333333335</v>
      </c>
      <c r="AD9" s="31">
        <f>AB5-Z9</f>
        <v>0.93333333333333535</v>
      </c>
      <c r="AE9" s="13">
        <f t="shared" si="6"/>
        <v>0.51299845923661747</v>
      </c>
      <c r="AF9" s="13">
        <f t="shared" si="7"/>
        <v>1.8186248771612317</v>
      </c>
      <c r="AG9" s="14">
        <f t="shared" si="8"/>
        <v>0.28208041453682214</v>
      </c>
    </row>
    <row r="10" spans="1:33">
      <c r="A10" s="40"/>
      <c r="B10" s="4"/>
      <c r="C10" s="13">
        <v>23.21</v>
      </c>
      <c r="D10" s="13">
        <v>16</v>
      </c>
      <c r="E10" s="13"/>
      <c r="F10" s="13"/>
      <c r="G10" s="31">
        <f>E5-C10</f>
        <v>-0.36333333333333684</v>
      </c>
      <c r="H10" s="31">
        <f>F5-D10</f>
        <v>-0.17666666666666764</v>
      </c>
      <c r="I10" s="13">
        <f t="shared" si="0"/>
        <v>0.79081166444202489</v>
      </c>
      <c r="J10" s="13">
        <f t="shared" si="1"/>
        <v>0.89197107615444915</v>
      </c>
      <c r="K10" s="14">
        <f t="shared" si="2"/>
        <v>0.88658891031696641</v>
      </c>
      <c r="M10" s="4"/>
      <c r="N10" s="13">
        <v>23.21</v>
      </c>
      <c r="O10" s="13">
        <v>19.53</v>
      </c>
      <c r="P10" s="13"/>
      <c r="Q10" s="13"/>
      <c r="R10" s="31">
        <f>P5-N10</f>
        <v>-0.36333333333333684</v>
      </c>
      <c r="S10" s="31">
        <f>Q5-O10</f>
        <v>1.173333333333332</v>
      </c>
      <c r="T10" s="13">
        <f t="shared" si="3"/>
        <v>0.79081166444202489</v>
      </c>
      <c r="U10" s="13">
        <f t="shared" si="4"/>
        <v>2.1806445994866595</v>
      </c>
      <c r="V10" s="14">
        <f t="shared" si="5"/>
        <v>0.36265041292294398</v>
      </c>
      <c r="X10" s="4"/>
      <c r="Y10" s="13">
        <v>23.21</v>
      </c>
      <c r="Z10" s="13">
        <v>16.03</v>
      </c>
      <c r="AA10" s="13"/>
      <c r="AB10" s="13"/>
      <c r="AC10" s="31">
        <f>AA5-Y10</f>
        <v>-0.36333333333333684</v>
      </c>
      <c r="AD10" s="31">
        <f>AB5-Z10</f>
        <v>-5.6666666666666643E-2</v>
      </c>
      <c r="AE10" s="13">
        <f t="shared" si="6"/>
        <v>0.79081166444202489</v>
      </c>
      <c r="AF10" s="13">
        <f t="shared" si="7"/>
        <v>0.96433933439525954</v>
      </c>
      <c r="AG10" s="14">
        <f t="shared" si="8"/>
        <v>0.82005538531511379</v>
      </c>
    </row>
    <row r="11" spans="1:33">
      <c r="A11" s="40"/>
      <c r="B11" s="4" t="s">
        <v>30</v>
      </c>
      <c r="C11" s="13">
        <v>21.51</v>
      </c>
      <c r="D11" s="13">
        <v>15.88</v>
      </c>
      <c r="E11" s="13"/>
      <c r="F11" s="13"/>
      <c r="G11" s="31">
        <f>E5-C11</f>
        <v>1.3366666666666625</v>
      </c>
      <c r="H11" s="31">
        <f>F5-D11</f>
        <v>-5.6666666666668419E-2</v>
      </c>
      <c r="I11" s="13">
        <f t="shared" si="0"/>
        <v>2.3712585077218873</v>
      </c>
      <c r="J11" s="13">
        <f t="shared" si="1"/>
        <v>0.96399498784439197</v>
      </c>
      <c r="K11" s="14">
        <f t="shared" si="2"/>
        <v>2.4598245194451733</v>
      </c>
      <c r="M11" s="4" t="s">
        <v>30</v>
      </c>
      <c r="N11" s="13">
        <v>21.51</v>
      </c>
      <c r="O11" s="13">
        <v>20.85</v>
      </c>
      <c r="P11" s="13"/>
      <c r="Q11" s="13"/>
      <c r="R11" s="31">
        <f>P5-N11</f>
        <v>1.3366666666666625</v>
      </c>
      <c r="S11" s="31">
        <f>Q5-O11</f>
        <v>-0.14666666666666828</v>
      </c>
      <c r="T11" s="13">
        <f t="shared" si="3"/>
        <v>2.3712585077218873</v>
      </c>
      <c r="U11" s="13">
        <f t="shared" si="4"/>
        <v>0.90714537087024549</v>
      </c>
      <c r="V11" s="14">
        <f t="shared" si="5"/>
        <v>2.6139785131098496</v>
      </c>
      <c r="X11" s="4" t="s">
        <v>30</v>
      </c>
      <c r="Y11" s="13">
        <v>21.51</v>
      </c>
      <c r="Z11" s="13">
        <v>16.75</v>
      </c>
      <c r="AA11" s="13"/>
      <c r="AB11" s="13"/>
      <c r="AC11" s="31">
        <f>AA5-Y11</f>
        <v>1.3366666666666625</v>
      </c>
      <c r="AD11" s="31">
        <f>AB5-Z11</f>
        <v>-0.77666666666666551</v>
      </c>
      <c r="AE11" s="13">
        <f t="shared" si="6"/>
        <v>2.3712585077218873</v>
      </c>
      <c r="AF11" s="13">
        <f t="shared" si="7"/>
        <v>0.60793425030309911</v>
      </c>
      <c r="AG11" s="14">
        <f t="shared" si="8"/>
        <v>3.9005180355271047</v>
      </c>
    </row>
    <row r="12" spans="1:33">
      <c r="A12" s="40"/>
      <c r="B12" s="4"/>
      <c r="C12" s="13">
        <v>21.04</v>
      </c>
      <c r="D12" s="13">
        <v>15.83</v>
      </c>
      <c r="E12" s="13"/>
      <c r="F12" s="13"/>
      <c r="G12" s="31">
        <f>E5-C12</f>
        <v>1.8066666666666649</v>
      </c>
      <c r="H12" s="31">
        <f>F5-D12</f>
        <v>-6.6666666666677088E-3</v>
      </c>
      <c r="I12" s="13">
        <f t="shared" si="0"/>
        <v>3.2123979417672652</v>
      </c>
      <c r="J12" s="13">
        <f t="shared" si="1"/>
        <v>0.99569527041071715</v>
      </c>
      <c r="K12" s="14">
        <f t="shared" si="2"/>
        <v>3.2262862315718084</v>
      </c>
      <c r="M12" s="4"/>
      <c r="N12" s="13">
        <v>21.04</v>
      </c>
      <c r="O12" s="13">
        <v>20.81</v>
      </c>
      <c r="P12" s="13"/>
      <c r="Q12" s="13"/>
      <c r="R12" s="31">
        <f>P5-N12</f>
        <v>1.8066666666666649</v>
      </c>
      <c r="S12" s="31">
        <f>Q5-O12</f>
        <v>-0.10666666666666558</v>
      </c>
      <c r="T12" s="13">
        <f t="shared" si="3"/>
        <v>3.2123979417672652</v>
      </c>
      <c r="U12" s="13">
        <f t="shared" si="4"/>
        <v>0.93157871146906313</v>
      </c>
      <c r="V12" s="14">
        <f t="shared" si="5"/>
        <v>3.4483376468548101</v>
      </c>
      <c r="X12" s="4"/>
      <c r="Y12" s="13">
        <v>21.04</v>
      </c>
      <c r="Z12" s="13">
        <v>15.34</v>
      </c>
      <c r="AA12" s="13"/>
      <c r="AB12" s="13"/>
      <c r="AC12" s="31">
        <f>AA5-Y12</f>
        <v>1.8066666666666649</v>
      </c>
      <c r="AD12" s="31">
        <f>AB5-Z12</f>
        <v>0.63333333333333464</v>
      </c>
      <c r="AE12" s="13">
        <f t="shared" si="6"/>
        <v>3.2123979417672652</v>
      </c>
      <c r="AF12" s="13">
        <f t="shared" si="7"/>
        <v>1.5005631086867897</v>
      </c>
      <c r="AG12" s="14">
        <f t="shared" si="8"/>
        <v>2.1407949610187202</v>
      </c>
    </row>
    <row r="13" spans="1:33">
      <c r="A13" s="40"/>
      <c r="B13" s="4"/>
      <c r="C13" s="13">
        <v>20.7</v>
      </c>
      <c r="D13" s="13">
        <v>15.15</v>
      </c>
      <c r="E13" s="13"/>
      <c r="F13" s="13"/>
      <c r="G13" s="31">
        <f>E5-C13</f>
        <v>2.1466666666666647</v>
      </c>
      <c r="H13" s="31">
        <f>F5-D13</f>
        <v>0.67333333333333201</v>
      </c>
      <c r="I13" s="13">
        <f t="shared" si="0"/>
        <v>4.0013865324333651</v>
      </c>
      <c r="J13" s="13">
        <f t="shared" si="1"/>
        <v>1.5460699315226245</v>
      </c>
      <c r="K13" s="14">
        <f t="shared" si="2"/>
        <v>2.5881019033160149</v>
      </c>
      <c r="M13" s="4"/>
      <c r="N13" s="13">
        <v>20.7</v>
      </c>
      <c r="O13" s="13">
        <v>20.23</v>
      </c>
      <c r="P13" s="13"/>
      <c r="Q13" s="13"/>
      <c r="R13" s="31">
        <f>P5-N13</f>
        <v>2.1466666666666647</v>
      </c>
      <c r="S13" s="31">
        <f>Q5-O13</f>
        <v>0.47333333333333272</v>
      </c>
      <c r="T13" s="13">
        <f t="shared" si="3"/>
        <v>4.0013865324333651</v>
      </c>
      <c r="U13" s="13">
        <f t="shared" si="4"/>
        <v>1.3695825777002044</v>
      </c>
      <c r="V13" s="14">
        <f t="shared" si="5"/>
        <v>2.9216102757034714</v>
      </c>
      <c r="X13" s="4"/>
      <c r="Y13" s="13">
        <v>20.7</v>
      </c>
      <c r="Z13" s="13">
        <v>16.45</v>
      </c>
      <c r="AA13" s="13"/>
      <c r="AB13" s="13"/>
      <c r="AC13" s="31">
        <f>AA5-Y13</f>
        <v>2.1466666666666647</v>
      </c>
      <c r="AD13" s="31">
        <f>AB5-Z13</f>
        <v>-0.4766666666666648</v>
      </c>
      <c r="AE13" s="13">
        <f t="shared" si="6"/>
        <v>4.0013865324333651</v>
      </c>
      <c r="AF13" s="13">
        <f t="shared" si="7"/>
        <v>0.73679297117143128</v>
      </c>
      <c r="AG13" s="14">
        <f t="shared" si="8"/>
        <v>5.4308152886848777</v>
      </c>
    </row>
    <row r="14" spans="1:33" ht="14.4" customHeight="1">
      <c r="A14" s="40"/>
      <c r="B14" s="4" t="s">
        <v>31</v>
      </c>
      <c r="C14" s="13">
        <v>21.98</v>
      </c>
      <c r="D14" s="13">
        <v>15.51</v>
      </c>
      <c r="E14" s="3"/>
      <c r="F14" s="3"/>
      <c r="G14" s="31">
        <f>E5-C14</f>
        <v>0.86666666666666359</v>
      </c>
      <c r="H14" s="31">
        <f>F5-D14</f>
        <v>0.31333333333333258</v>
      </c>
      <c r="I14" s="13">
        <f t="shared" si="0"/>
        <v>1.750364373397054</v>
      </c>
      <c r="J14" s="13">
        <f t="shared" si="1"/>
        <v>1.2247772807631168</v>
      </c>
      <c r="K14" s="14">
        <f t="shared" si="2"/>
        <v>1.4291287084509454</v>
      </c>
      <c r="M14" s="4" t="s">
        <v>31</v>
      </c>
      <c r="N14" s="13">
        <v>21.98</v>
      </c>
      <c r="O14" s="13">
        <v>20.72</v>
      </c>
      <c r="P14" s="3"/>
      <c r="Q14" s="3"/>
      <c r="R14" s="31">
        <f>P5-N14</f>
        <v>0.86666666666666359</v>
      </c>
      <c r="S14" s="31">
        <f>Q5-O14</f>
        <v>-1.6666666666665719E-2</v>
      </c>
      <c r="T14" s="13">
        <f t="shared" si="3"/>
        <v>1.750364373397054</v>
      </c>
      <c r="U14" s="13">
        <f t="shared" si="4"/>
        <v>0.98898693760425693</v>
      </c>
      <c r="V14" s="14">
        <f t="shared" si="5"/>
        <v>1.7698559069315658</v>
      </c>
      <c r="X14" s="4" t="s">
        <v>31</v>
      </c>
      <c r="Y14" s="13">
        <v>21.98</v>
      </c>
      <c r="Z14" s="13">
        <v>15.77</v>
      </c>
      <c r="AA14" s="3"/>
      <c r="AB14" s="3"/>
      <c r="AC14" s="31">
        <f>AA5-Y14</f>
        <v>0.86666666666666359</v>
      </c>
      <c r="AD14" s="31">
        <f>AB5-Z14</f>
        <v>0.20333333333333492</v>
      </c>
      <c r="AE14" s="13">
        <f t="shared" si="6"/>
        <v>1.750364373397054</v>
      </c>
      <c r="AF14" s="13">
        <f t="shared" si="7"/>
        <v>1.1391656886055272</v>
      </c>
      <c r="AG14" s="14">
        <f t="shared" si="8"/>
        <v>1.5365318591536108</v>
      </c>
    </row>
    <row r="15" spans="1:33">
      <c r="A15" s="40"/>
      <c r="B15" s="4"/>
      <c r="C15" s="13">
        <v>22.12</v>
      </c>
      <c r="D15" s="13">
        <v>15.11</v>
      </c>
      <c r="E15" s="3"/>
      <c r="F15" s="3"/>
      <c r="G15" s="31">
        <f>E5-C15</f>
        <v>0.72666666666666302</v>
      </c>
      <c r="H15" s="31">
        <f>F5-D15</f>
        <v>0.71333333333333293</v>
      </c>
      <c r="I15" s="13">
        <f t="shared" si="0"/>
        <v>1.5990198938870142</v>
      </c>
      <c r="J15" s="13">
        <f t="shared" si="1"/>
        <v>1.5866110281500927</v>
      </c>
      <c r="K15" s="14">
        <f t="shared" si="2"/>
        <v>1.0078209879527873</v>
      </c>
      <c r="M15" s="4"/>
      <c r="N15" s="13">
        <v>22.12</v>
      </c>
      <c r="O15" s="13">
        <v>20.100000000000001</v>
      </c>
      <c r="P15" s="3"/>
      <c r="Q15" s="3"/>
      <c r="R15" s="31">
        <f>P5-N15</f>
        <v>0.72666666666666302</v>
      </c>
      <c r="S15" s="31">
        <f>Q5-O15</f>
        <v>0.60333333333333172</v>
      </c>
      <c r="T15" s="13">
        <f t="shared" si="3"/>
        <v>1.5990198938870142</v>
      </c>
      <c r="U15" s="13">
        <f t="shared" si="4"/>
        <v>1.4931446742835315</v>
      </c>
      <c r="V15" s="14">
        <f t="shared" si="5"/>
        <v>1.0709075426025183</v>
      </c>
      <c r="X15" s="4"/>
      <c r="Y15" s="13">
        <v>22.12</v>
      </c>
      <c r="Z15" s="13">
        <v>16.37</v>
      </c>
      <c r="AA15" s="3"/>
      <c r="AB15" s="3"/>
      <c r="AC15" s="31">
        <f>AA5-Y15</f>
        <v>0.72666666666666302</v>
      </c>
      <c r="AD15" s="31">
        <f>AB5-Z15</f>
        <v>-0.3966666666666665</v>
      </c>
      <c r="AE15" s="13">
        <f t="shared" si="6"/>
        <v>1.5990198938870142</v>
      </c>
      <c r="AF15" s="13">
        <f t="shared" si="7"/>
        <v>0.77554887248315085</v>
      </c>
      <c r="AG15" s="14">
        <f t="shared" si="8"/>
        <v>2.061791268894861</v>
      </c>
    </row>
    <row r="16" spans="1:33">
      <c r="A16" s="40"/>
      <c r="B16" s="4"/>
      <c r="C16" s="13">
        <v>22.09</v>
      </c>
      <c r="D16" s="13">
        <v>15.08</v>
      </c>
      <c r="E16" s="3"/>
      <c r="F16" s="3"/>
      <c r="G16" s="31">
        <f>E5-C16</f>
        <v>0.75666666666666416</v>
      </c>
      <c r="H16" s="31">
        <f>F5-D16</f>
        <v>0.74333333333333229</v>
      </c>
      <c r="I16" s="13">
        <f t="shared" si="0"/>
        <v>1.6303087231686553</v>
      </c>
      <c r="J16" s="13">
        <f t="shared" si="1"/>
        <v>1.6177129781743353</v>
      </c>
      <c r="K16" s="14">
        <f t="shared" si="2"/>
        <v>1.0077861432554833</v>
      </c>
      <c r="M16" s="4"/>
      <c r="N16" s="13">
        <v>22.09</v>
      </c>
      <c r="O16" s="13">
        <v>20.43</v>
      </c>
      <c r="P16" s="3"/>
      <c r="Q16" s="3"/>
      <c r="R16" s="31">
        <f>P5-N16</f>
        <v>0.75666666666666416</v>
      </c>
      <c r="S16" s="31">
        <f>Q5-O16</f>
        <v>0.27333333333333343</v>
      </c>
      <c r="T16" s="13">
        <f t="shared" si="3"/>
        <v>1.6303087231686553</v>
      </c>
      <c r="U16" s="13">
        <f t="shared" si="4"/>
        <v>1.1991538032381881</v>
      </c>
      <c r="V16" s="14">
        <f t="shared" si="5"/>
        <v>1.359549307825384</v>
      </c>
      <c r="X16" s="4"/>
      <c r="Y16" s="13">
        <v>22.09</v>
      </c>
      <c r="Z16" s="13">
        <v>16.38</v>
      </c>
      <c r="AA16" s="3"/>
      <c r="AB16" s="3"/>
      <c r="AC16" s="31">
        <f>AA5-Y16</f>
        <v>0.75666666666666416</v>
      </c>
      <c r="AD16" s="31">
        <f>AB5-Z16</f>
        <v>-0.40666666666666451</v>
      </c>
      <c r="AE16" s="13">
        <f t="shared" si="6"/>
        <v>1.6303087231686553</v>
      </c>
      <c r="AF16" s="13">
        <f t="shared" si="7"/>
        <v>0.77059503892944059</v>
      </c>
      <c r="AG16" s="14">
        <f t="shared" si="8"/>
        <v>2.1156491293190562</v>
      </c>
    </row>
    <row r="17" spans="1:33">
      <c r="V17" s="7"/>
      <c r="AG17" s="7"/>
    </row>
    <row r="18" spans="1:33" ht="31.2" customHeight="1">
      <c r="B18" s="3"/>
      <c r="C18" s="6" t="s">
        <v>112</v>
      </c>
      <c r="D18" s="39"/>
      <c r="E18" s="4" t="s">
        <v>90</v>
      </c>
      <c r="F18" s="4"/>
      <c r="G18" s="37" t="s">
        <v>96</v>
      </c>
      <c r="H18" s="37"/>
      <c r="I18" s="4" t="s">
        <v>97</v>
      </c>
      <c r="J18" s="4"/>
      <c r="K18" s="13" t="s">
        <v>92</v>
      </c>
      <c r="M18" s="3"/>
      <c r="N18" s="6" t="s">
        <v>112</v>
      </c>
      <c r="O18" s="39"/>
      <c r="P18" s="4" t="s">
        <v>90</v>
      </c>
      <c r="Q18" s="4"/>
      <c r="R18" s="37" t="s">
        <v>96</v>
      </c>
      <c r="S18" s="37"/>
      <c r="T18" s="4" t="s">
        <v>97</v>
      </c>
      <c r="U18" s="4"/>
      <c r="V18" s="13" t="s">
        <v>92</v>
      </c>
      <c r="X18" s="3"/>
      <c r="Y18" s="6" t="s">
        <v>112</v>
      </c>
      <c r="Z18" s="39"/>
      <c r="AA18" s="4" t="s">
        <v>90</v>
      </c>
      <c r="AB18" s="4"/>
      <c r="AC18" s="37" t="s">
        <v>96</v>
      </c>
      <c r="AD18" s="37"/>
      <c r="AE18" s="4" t="s">
        <v>97</v>
      </c>
      <c r="AF18" s="4"/>
      <c r="AG18" s="13" t="s">
        <v>92</v>
      </c>
    </row>
    <row r="19" spans="1:33">
      <c r="B19" s="38" t="s">
        <v>91</v>
      </c>
      <c r="C19" s="3" t="s">
        <v>98</v>
      </c>
      <c r="D19" s="13" t="s">
        <v>95</v>
      </c>
      <c r="E19" s="13" t="s">
        <v>98</v>
      </c>
      <c r="F19" s="13" t="s">
        <v>95</v>
      </c>
      <c r="G19" s="13" t="s">
        <v>98</v>
      </c>
      <c r="H19" s="13" t="s">
        <v>95</v>
      </c>
      <c r="I19" s="13" t="s">
        <v>98</v>
      </c>
      <c r="J19" s="13" t="s">
        <v>89</v>
      </c>
      <c r="K19" s="38" t="s">
        <v>99</v>
      </c>
      <c r="M19" s="38" t="s">
        <v>91</v>
      </c>
      <c r="N19" s="3" t="s">
        <v>98</v>
      </c>
      <c r="O19" s="13" t="s">
        <v>95</v>
      </c>
      <c r="P19" s="13" t="s">
        <v>98</v>
      </c>
      <c r="Q19" s="13" t="s">
        <v>95</v>
      </c>
      <c r="R19" s="13" t="s">
        <v>98</v>
      </c>
      <c r="S19" s="13" t="s">
        <v>95</v>
      </c>
      <c r="T19" s="13" t="s">
        <v>98</v>
      </c>
      <c r="U19" s="13" t="s">
        <v>89</v>
      </c>
      <c r="V19" s="38" t="s">
        <v>99</v>
      </c>
      <c r="X19" s="38" t="s">
        <v>91</v>
      </c>
      <c r="Y19" s="3" t="s">
        <v>98</v>
      </c>
      <c r="Z19" s="13" t="s">
        <v>95</v>
      </c>
      <c r="AA19" s="13" t="s">
        <v>98</v>
      </c>
      <c r="AB19" s="13" t="s">
        <v>95</v>
      </c>
      <c r="AC19" s="13" t="s">
        <v>98</v>
      </c>
      <c r="AD19" s="13" t="s">
        <v>95</v>
      </c>
      <c r="AE19" s="13" t="s">
        <v>98</v>
      </c>
      <c r="AF19" s="13" t="s">
        <v>89</v>
      </c>
      <c r="AG19" s="38" t="s">
        <v>99</v>
      </c>
    </row>
    <row r="20" spans="1:33">
      <c r="A20" s="40" t="s">
        <v>104</v>
      </c>
      <c r="B20" s="4" t="s">
        <v>28</v>
      </c>
      <c r="C20" s="13">
        <v>22.61</v>
      </c>
      <c r="D20" s="13">
        <v>15.86</v>
      </c>
      <c r="E20" s="13">
        <f>AVERAGE(C20:C22)</f>
        <v>22.386666666666667</v>
      </c>
      <c r="F20" s="13">
        <f>AVERAGE(D20:D22)</f>
        <v>15.776666666666666</v>
      </c>
      <c r="G20" s="13">
        <f>E20-C20</f>
        <v>-0.22333333333333272</v>
      </c>
      <c r="H20" s="13">
        <f>F20-D20</f>
        <v>-8.3333333333333925E-2</v>
      </c>
      <c r="I20" s="13">
        <f>1.93483^G20</f>
        <v>0.86294497704338569</v>
      </c>
      <c r="J20" s="13">
        <f>1.91^H20</f>
        <v>0.94750291058614533</v>
      </c>
      <c r="K20" s="14">
        <f>I20/J20</f>
        <v>0.91075707251342342</v>
      </c>
      <c r="M20" s="4" t="s">
        <v>28</v>
      </c>
      <c r="N20" s="13">
        <v>22.61</v>
      </c>
      <c r="O20" s="13">
        <v>20.6</v>
      </c>
      <c r="P20" s="13">
        <f>AVERAGE(N20:N22)</f>
        <v>22.386666666666667</v>
      </c>
      <c r="Q20" s="13">
        <f>AVERAGE(O20:O22)</f>
        <v>20.69</v>
      </c>
      <c r="R20" s="13">
        <f>P20-N20</f>
        <v>-0.22333333333333272</v>
      </c>
      <c r="S20" s="13">
        <f>Q20-O20</f>
        <v>8.9999999999999858E-2</v>
      </c>
      <c r="T20" s="13">
        <f>1.93483^R20</f>
        <v>0.86294497704338569</v>
      </c>
      <c r="U20" s="13">
        <f>1.94342^S20</f>
        <v>1.0616246651285788</v>
      </c>
      <c r="V20" s="14">
        <f>T20/U20</f>
        <v>0.81285317248998734</v>
      </c>
      <c r="X20" s="4" t="s">
        <v>28</v>
      </c>
      <c r="Y20" s="13">
        <v>22.61</v>
      </c>
      <c r="Z20" s="13">
        <v>16.21</v>
      </c>
      <c r="AA20" s="13">
        <f>AVERAGE(Y20:Y22)</f>
        <v>22.386666666666667</v>
      </c>
      <c r="AB20" s="13">
        <f>AVERAGE(Z20:Z22)</f>
        <v>15.446666666666667</v>
      </c>
      <c r="AC20" s="13">
        <f>AA20-Y20</f>
        <v>-0.22333333333333272</v>
      </c>
      <c r="AD20" s="13">
        <f>AB20-Z20</f>
        <v>-0.76333333333333364</v>
      </c>
      <c r="AE20" s="13">
        <f>1.93482606253522^AC20</f>
        <v>0.86294536924652276</v>
      </c>
      <c r="AF20" s="13">
        <f>1.898^AD20</f>
        <v>0.61315069917378828</v>
      </c>
      <c r="AG20" s="14">
        <f>AE20/AF20</f>
        <v>1.4073952299317756</v>
      </c>
    </row>
    <row r="21" spans="1:33">
      <c r="A21" s="40"/>
      <c r="B21" s="4"/>
      <c r="C21" s="13">
        <v>21.67</v>
      </c>
      <c r="D21" s="13">
        <v>15.63</v>
      </c>
      <c r="E21" s="13"/>
      <c r="F21" s="13"/>
      <c r="G21" s="31">
        <f>E20-C21</f>
        <v>0.71666666666666501</v>
      </c>
      <c r="H21" s="31">
        <f>F20-D21</f>
        <v>0.14666666666666472</v>
      </c>
      <c r="I21" s="13">
        <f t="shared" ref="I21:I31" si="9">1.93483^G21</f>
        <v>1.6048237726520995</v>
      </c>
      <c r="J21" s="13">
        <f t="shared" ref="J21:J31" si="10">1.91^H21</f>
        <v>1.09955821400696</v>
      </c>
      <c r="K21" s="14">
        <f t="shared" ref="K21:K31" si="11">I21/J21</f>
        <v>1.459516878877994</v>
      </c>
      <c r="M21" s="4"/>
      <c r="N21" s="13">
        <v>21.67</v>
      </c>
      <c r="O21" s="13">
        <v>20.83</v>
      </c>
      <c r="P21" s="13"/>
      <c r="Q21" s="13"/>
      <c r="R21" s="31">
        <f>P20-N21</f>
        <v>0.71666666666666501</v>
      </c>
      <c r="S21" s="31">
        <f>Q20-O21</f>
        <v>-0.13999999999999702</v>
      </c>
      <c r="T21" s="13">
        <f t="shared" ref="T21:T31" si="12">1.93483^R21</f>
        <v>1.6048237726520995</v>
      </c>
      <c r="U21" s="13">
        <f t="shared" ref="U21:U31" si="13">1.94342^S21</f>
        <v>0.91117263141048865</v>
      </c>
      <c r="V21" s="14">
        <f t="shared" ref="V21:V31" si="14">T21/U21</f>
        <v>1.7612730204240703</v>
      </c>
      <c r="X21" s="4"/>
      <c r="Y21" s="13">
        <v>21.67</v>
      </c>
      <c r="Z21" s="13">
        <v>14.63</v>
      </c>
      <c r="AA21" s="13"/>
      <c r="AB21" s="13"/>
      <c r="AC21" s="31">
        <f>AA20-Y21</f>
        <v>0.71666666666666501</v>
      </c>
      <c r="AD21" s="31">
        <f>AB20-Z21</f>
        <v>0.81666666666666643</v>
      </c>
      <c r="AE21" s="13">
        <f t="shared" ref="AE21:AE31" si="15">1.93482606253522^AC21</f>
        <v>1.6048214320987271</v>
      </c>
      <c r="AF21" s="13">
        <f t="shared" ref="AF21:AF31" si="16">1.898^AD21</f>
        <v>1.6876222267698191</v>
      </c>
      <c r="AG21" s="14">
        <f t="shared" ref="AG21:AG31" si="17">AE21/AF21</f>
        <v>0.95093641612579594</v>
      </c>
    </row>
    <row r="22" spans="1:33">
      <c r="A22" s="40"/>
      <c r="B22" s="4"/>
      <c r="C22" s="13">
        <v>22.88</v>
      </c>
      <c r="D22" s="13">
        <v>15.84</v>
      </c>
      <c r="E22" s="13"/>
      <c r="F22" s="13"/>
      <c r="G22" s="31">
        <f>E20-C22</f>
        <v>-0.49333333333333229</v>
      </c>
      <c r="H22" s="31">
        <f>F20-D22</f>
        <v>-6.3333333333334352E-2</v>
      </c>
      <c r="I22" s="13">
        <f t="shared" si="9"/>
        <v>0.72208703238802374</v>
      </c>
      <c r="J22" s="13">
        <f t="shared" si="10"/>
        <v>0.95984525009629906</v>
      </c>
      <c r="K22" s="14">
        <f t="shared" si="11"/>
        <v>0.75229526042409278</v>
      </c>
      <c r="M22" s="4"/>
      <c r="N22" s="13">
        <v>22.88</v>
      </c>
      <c r="O22" s="13">
        <v>20.64</v>
      </c>
      <c r="P22" s="13"/>
      <c r="Q22" s="13"/>
      <c r="R22" s="31">
        <f>P20-N22</f>
        <v>-0.49333333333333229</v>
      </c>
      <c r="S22" s="31">
        <f>Q20-O22</f>
        <v>5.0000000000000711E-2</v>
      </c>
      <c r="T22" s="13">
        <f t="shared" si="12"/>
        <v>0.72208703238802374</v>
      </c>
      <c r="U22" s="13">
        <f t="shared" si="13"/>
        <v>1.03378049403295</v>
      </c>
      <c r="V22" s="14">
        <f t="shared" si="14"/>
        <v>0.69849163972038386</v>
      </c>
      <c r="X22" s="4"/>
      <c r="Y22" s="13">
        <v>22.88</v>
      </c>
      <c r="Z22" s="13">
        <v>15.5</v>
      </c>
      <c r="AA22" s="13"/>
      <c r="AB22" s="13"/>
      <c r="AC22" s="31">
        <f>AA20-Y22</f>
        <v>-0.49333333333333229</v>
      </c>
      <c r="AD22" s="31">
        <f>AB20-Z22</f>
        <v>-5.3333333333332789E-2</v>
      </c>
      <c r="AE22" s="13">
        <f t="shared" si="15"/>
        <v>0.72208775733215069</v>
      </c>
      <c r="AF22" s="13">
        <f t="shared" si="16"/>
        <v>0.96640136693341072</v>
      </c>
      <c r="AG22" s="14">
        <f t="shared" si="17"/>
        <v>0.74719240063109893</v>
      </c>
    </row>
    <row r="23" spans="1:33">
      <c r="A23" s="40"/>
      <c r="B23" s="4" t="s">
        <v>29</v>
      </c>
      <c r="C23" s="13">
        <v>23.85</v>
      </c>
      <c r="D23" s="13">
        <v>15.94</v>
      </c>
      <c r="E23" s="13"/>
      <c r="F23" s="13"/>
      <c r="G23" s="31">
        <f>E20-C23</f>
        <v>-1.4633333333333347</v>
      </c>
      <c r="H23" s="31">
        <f>F20-D23</f>
        <v>-0.163333333333334</v>
      </c>
      <c r="I23" s="13">
        <f t="shared" si="9"/>
        <v>0.38066769075600471</v>
      </c>
      <c r="J23" s="13">
        <f t="shared" si="10"/>
        <v>0.89970033740810851</v>
      </c>
      <c r="K23" s="14">
        <f t="shared" si="11"/>
        <v>0.42310497721124224</v>
      </c>
      <c r="M23" s="4" t="s">
        <v>29</v>
      </c>
      <c r="N23" s="13">
        <v>23.85</v>
      </c>
      <c r="O23" s="13">
        <v>19.489999999999998</v>
      </c>
      <c r="P23" s="13"/>
      <c r="Q23" s="13"/>
      <c r="R23" s="31">
        <f>P20-N23</f>
        <v>-1.4633333333333347</v>
      </c>
      <c r="S23" s="31">
        <f>Q20-O23</f>
        <v>1.2000000000000028</v>
      </c>
      <c r="T23" s="13">
        <f t="shared" si="12"/>
        <v>0.38066769075600471</v>
      </c>
      <c r="U23" s="13">
        <f t="shared" si="13"/>
        <v>2.2196270119534023</v>
      </c>
      <c r="V23" s="14">
        <f t="shared" si="14"/>
        <v>0.17150074706515431</v>
      </c>
      <c r="X23" s="4" t="s">
        <v>29</v>
      </c>
      <c r="Y23" s="13">
        <v>23.85</v>
      </c>
      <c r="Z23" s="13">
        <v>15.7</v>
      </c>
      <c r="AA23" s="13"/>
      <c r="AB23" s="13"/>
      <c r="AC23" s="31">
        <f>AA20-Y23</f>
        <v>-1.4633333333333347</v>
      </c>
      <c r="AD23" s="31">
        <f>AB20-Z23</f>
        <v>-0.25333333333333208</v>
      </c>
      <c r="AE23" s="13">
        <f t="shared" si="15"/>
        <v>0.38066882436749988</v>
      </c>
      <c r="AF23" s="13">
        <f t="shared" si="16"/>
        <v>0.85015535349450777</v>
      </c>
      <c r="AG23" s="14">
        <f t="shared" si="17"/>
        <v>0.44776383845938944</v>
      </c>
    </row>
    <row r="24" spans="1:33">
      <c r="A24" s="40"/>
      <c r="B24" s="4"/>
      <c r="C24" s="13">
        <v>24.07</v>
      </c>
      <c r="D24" s="13">
        <v>16.84</v>
      </c>
      <c r="E24" s="13"/>
      <c r="F24" s="13"/>
      <c r="G24" s="31">
        <f>E20-C24</f>
        <v>-1.6833333333333336</v>
      </c>
      <c r="H24" s="31">
        <f>F20-D24</f>
        <v>-1.0633333333333344</v>
      </c>
      <c r="I24" s="13">
        <f t="shared" si="9"/>
        <v>0.3292187781634629</v>
      </c>
      <c r="J24" s="13">
        <f t="shared" si="10"/>
        <v>0.50253678015513037</v>
      </c>
      <c r="K24" s="14">
        <f t="shared" si="11"/>
        <v>0.65511379696792515</v>
      </c>
      <c r="M24" s="4"/>
      <c r="N24" s="13">
        <v>24.07</v>
      </c>
      <c r="O24" s="13">
        <v>20.5</v>
      </c>
      <c r="P24" s="13"/>
      <c r="Q24" s="13"/>
      <c r="R24" s="31">
        <f>P20-N24</f>
        <v>-1.6833333333333336</v>
      </c>
      <c r="S24" s="31">
        <f>Q20-O24</f>
        <v>0.19000000000000128</v>
      </c>
      <c r="T24" s="13">
        <f t="shared" si="12"/>
        <v>0.3292187781634629</v>
      </c>
      <c r="U24" s="13">
        <f t="shared" si="13"/>
        <v>1.1345605194842912</v>
      </c>
      <c r="V24" s="14">
        <f t="shared" si="14"/>
        <v>0.29017295464600484</v>
      </c>
      <c r="X24" s="4"/>
      <c r="Y24" s="13">
        <v>24.07</v>
      </c>
      <c r="Z24" s="13">
        <v>15.04</v>
      </c>
      <c r="AA24" s="13"/>
      <c r="AB24" s="13"/>
      <c r="AC24" s="31">
        <f>AA20-Y24</f>
        <v>-1.6833333333333336</v>
      </c>
      <c r="AD24" s="31">
        <f>AB20-Z24</f>
        <v>0.40666666666666806</v>
      </c>
      <c r="AE24" s="13">
        <f t="shared" si="15"/>
        <v>0.32921990595745698</v>
      </c>
      <c r="AF24" s="13">
        <f t="shared" si="16"/>
        <v>1.2976984660961035</v>
      </c>
      <c r="AG24" s="14">
        <f t="shared" si="17"/>
        <v>0.25369522624763274</v>
      </c>
    </row>
    <row r="25" spans="1:33">
      <c r="A25" s="40"/>
      <c r="B25" s="4"/>
      <c r="C25" s="13">
        <v>24.25</v>
      </c>
      <c r="D25" s="13">
        <v>16</v>
      </c>
      <c r="E25" s="13"/>
      <c r="F25" s="13"/>
      <c r="G25" s="31">
        <f>E20-C25</f>
        <v>-1.8633333333333333</v>
      </c>
      <c r="H25" s="31">
        <f>F20-D25</f>
        <v>-0.22333333333333449</v>
      </c>
      <c r="I25" s="13">
        <f t="shared" si="9"/>
        <v>0.29234043745943777</v>
      </c>
      <c r="J25" s="13">
        <f t="shared" si="10"/>
        <v>0.86543784228705811</v>
      </c>
      <c r="K25" s="14">
        <f t="shared" si="11"/>
        <v>0.33779483999322396</v>
      </c>
      <c r="M25" s="4"/>
      <c r="N25" s="13">
        <v>24.25</v>
      </c>
      <c r="O25" s="13">
        <v>19.53</v>
      </c>
      <c r="P25" s="13"/>
      <c r="Q25" s="13"/>
      <c r="R25" s="31">
        <f>P20-N25</f>
        <v>-1.8633333333333333</v>
      </c>
      <c r="S25" s="31">
        <f>Q20-O25</f>
        <v>1.1600000000000001</v>
      </c>
      <c r="T25" s="13">
        <f t="shared" si="12"/>
        <v>0.29234043745943777</v>
      </c>
      <c r="U25" s="13">
        <f t="shared" si="13"/>
        <v>2.1614108868770039</v>
      </c>
      <c r="V25" s="14">
        <f t="shared" si="14"/>
        <v>0.13525444848750479</v>
      </c>
      <c r="X25" s="4"/>
      <c r="Y25" s="13">
        <v>24.25</v>
      </c>
      <c r="Z25" s="13">
        <v>16.03</v>
      </c>
      <c r="AA25" s="13"/>
      <c r="AB25" s="13"/>
      <c r="AC25" s="31">
        <f>AA20-Y25</f>
        <v>-1.8633333333333333</v>
      </c>
      <c r="AD25" s="31">
        <f>AB20-Z25</f>
        <v>-0.58333333333333393</v>
      </c>
      <c r="AE25" s="13">
        <f t="shared" si="15"/>
        <v>0.29234154600763623</v>
      </c>
      <c r="AF25" s="13">
        <f t="shared" si="16"/>
        <v>0.68811423991640464</v>
      </c>
      <c r="AG25" s="14">
        <f t="shared" si="17"/>
        <v>0.4248444939072199</v>
      </c>
    </row>
    <row r="26" spans="1:33">
      <c r="A26" s="40"/>
      <c r="B26" s="4" t="s">
        <v>30</v>
      </c>
      <c r="C26" s="13">
        <v>20.75</v>
      </c>
      <c r="D26" s="13">
        <v>15.88</v>
      </c>
      <c r="E26" s="13"/>
      <c r="F26" s="13"/>
      <c r="G26" s="31">
        <f>E20-C26</f>
        <v>1.6366666666666667</v>
      </c>
      <c r="H26" s="31">
        <f>F20-D26</f>
        <v>-0.10333333333333528</v>
      </c>
      <c r="I26" s="13">
        <f t="shared" si="9"/>
        <v>2.9453623881069588</v>
      </c>
      <c r="J26" s="13">
        <f t="shared" si="10"/>
        <v>0.93531927722635033</v>
      </c>
      <c r="K26" s="14">
        <f t="shared" si="11"/>
        <v>3.1490448874755432</v>
      </c>
      <c r="M26" s="4" t="s">
        <v>30</v>
      </c>
      <c r="N26" s="13">
        <v>20.75</v>
      </c>
      <c r="O26" s="13">
        <v>20.85</v>
      </c>
      <c r="P26" s="13"/>
      <c r="Q26" s="13"/>
      <c r="R26" s="31">
        <f>P20-N26</f>
        <v>1.6366666666666667</v>
      </c>
      <c r="S26" s="31">
        <f>Q20-O26</f>
        <v>-0.16000000000000014</v>
      </c>
      <c r="T26" s="13">
        <f t="shared" si="12"/>
        <v>2.9453623881069588</v>
      </c>
      <c r="U26" s="13">
        <f t="shared" si="13"/>
        <v>0.89914417096696686</v>
      </c>
      <c r="V26" s="14">
        <f t="shared" si="14"/>
        <v>3.2757398459686691</v>
      </c>
      <c r="X26" s="4" t="s">
        <v>30</v>
      </c>
      <c r="Y26" s="13">
        <v>20.75</v>
      </c>
      <c r="Z26" s="13">
        <v>16.75</v>
      </c>
      <c r="AA26" s="13"/>
      <c r="AB26" s="13"/>
      <c r="AC26" s="31">
        <f>AA20-Y26</f>
        <v>1.6366666666666667</v>
      </c>
      <c r="AD26" s="31">
        <f>AB20-Z26</f>
        <v>-1.3033333333333328</v>
      </c>
      <c r="AE26" s="13">
        <f t="shared" si="15"/>
        <v>2.945352578026661</v>
      </c>
      <c r="AF26" s="13">
        <f t="shared" si="16"/>
        <v>0.43379773036925989</v>
      </c>
      <c r="AG26" s="14">
        <f t="shared" si="17"/>
        <v>6.7896910745003218</v>
      </c>
    </row>
    <row r="27" spans="1:33">
      <c r="A27" s="40"/>
      <c r="B27" s="4"/>
      <c r="C27" s="13">
        <v>19.34</v>
      </c>
      <c r="D27" s="13">
        <v>15.83</v>
      </c>
      <c r="E27" s="13"/>
      <c r="F27" s="13"/>
      <c r="G27" s="31">
        <f>E20-C27</f>
        <v>3.0466666666666669</v>
      </c>
      <c r="H27" s="31">
        <f>F20-D27</f>
        <v>-5.3333333333334565E-2</v>
      </c>
      <c r="I27" s="13">
        <f t="shared" si="9"/>
        <v>7.4697334102107238</v>
      </c>
      <c r="J27" s="13">
        <f t="shared" si="10"/>
        <v>0.96607657965186089</v>
      </c>
      <c r="K27" s="14">
        <f t="shared" si="11"/>
        <v>7.7320303250727243</v>
      </c>
      <c r="M27" s="4"/>
      <c r="N27" s="13">
        <v>19.34</v>
      </c>
      <c r="O27" s="13">
        <v>20.81</v>
      </c>
      <c r="P27" s="13"/>
      <c r="Q27" s="13"/>
      <c r="R27" s="31">
        <f>P20-N27</f>
        <v>3.0466666666666669</v>
      </c>
      <c r="S27" s="31">
        <f>Q20-O27</f>
        <v>-0.11999999999999744</v>
      </c>
      <c r="T27" s="13">
        <f t="shared" si="12"/>
        <v>7.4697334102107238</v>
      </c>
      <c r="U27" s="13">
        <f t="shared" si="13"/>
        <v>0.92336200471460717</v>
      </c>
      <c r="V27" s="14">
        <f t="shared" si="14"/>
        <v>8.0897127801132225</v>
      </c>
      <c r="X27" s="4"/>
      <c r="Y27" s="13">
        <v>19.34</v>
      </c>
      <c r="Z27" s="13">
        <v>15.34</v>
      </c>
      <c r="AA27" s="13"/>
      <c r="AB27" s="13"/>
      <c r="AC27" s="31">
        <f>AA20-Y27</f>
        <v>3.0466666666666669</v>
      </c>
      <c r="AD27" s="31">
        <f>AB20-Z27</f>
        <v>0.10666666666666735</v>
      </c>
      <c r="AE27" s="13">
        <f t="shared" si="15"/>
        <v>7.4696870972006479</v>
      </c>
      <c r="AF27" s="13">
        <f t="shared" si="16"/>
        <v>1.0707422233566037</v>
      </c>
      <c r="AG27" s="14">
        <f t="shared" si="17"/>
        <v>6.9761768372077331</v>
      </c>
    </row>
    <row r="28" spans="1:33">
      <c r="A28" s="40"/>
      <c r="B28" s="4"/>
      <c r="C28" s="13">
        <v>19.43</v>
      </c>
      <c r="D28" s="13">
        <v>15.15</v>
      </c>
      <c r="E28" s="13"/>
      <c r="F28" s="13"/>
      <c r="G28" s="31">
        <f>E20-C28</f>
        <v>2.956666666666667</v>
      </c>
      <c r="H28" s="31">
        <f>F20-D28</f>
        <v>0.62666666666666515</v>
      </c>
      <c r="I28" s="13">
        <f t="shared" si="9"/>
        <v>7.0389397729207133</v>
      </c>
      <c r="J28" s="13">
        <f t="shared" si="10"/>
        <v>1.5000793874734943</v>
      </c>
      <c r="K28" s="14">
        <f t="shared" si="11"/>
        <v>4.692378171248679</v>
      </c>
      <c r="M28" s="4"/>
      <c r="N28" s="13">
        <v>19.43</v>
      </c>
      <c r="O28" s="13">
        <v>20.23</v>
      </c>
      <c r="P28" s="13"/>
      <c r="Q28" s="13"/>
      <c r="R28" s="31">
        <f>P20-N28</f>
        <v>2.956666666666667</v>
      </c>
      <c r="S28" s="31">
        <f>Q20-O28</f>
        <v>0.46000000000000085</v>
      </c>
      <c r="T28" s="13">
        <f t="shared" si="12"/>
        <v>7.0389397729207133</v>
      </c>
      <c r="U28" s="13">
        <f t="shared" si="13"/>
        <v>1.3575025910298049</v>
      </c>
      <c r="V28" s="14">
        <f t="shared" si="14"/>
        <v>5.1852127719188781</v>
      </c>
      <c r="X28" s="4"/>
      <c r="Y28" s="13">
        <v>19.43</v>
      </c>
      <c r="Z28" s="13">
        <v>16.45</v>
      </c>
      <c r="AA28" s="13"/>
      <c r="AB28" s="13"/>
      <c r="AC28" s="31">
        <f>AA20-Y28</f>
        <v>2.956666666666667</v>
      </c>
      <c r="AD28" s="31">
        <f>AB20-Z28</f>
        <v>-1.0033333333333321</v>
      </c>
      <c r="AE28" s="13">
        <f t="shared" si="15"/>
        <v>7.0388974200727485</v>
      </c>
      <c r="AF28" s="13">
        <f t="shared" si="16"/>
        <v>0.52574619457093796</v>
      </c>
      <c r="AG28" s="14">
        <f t="shared" si="17"/>
        <v>13.388394424456463</v>
      </c>
    </row>
    <row r="29" spans="1:33">
      <c r="A29" s="40"/>
      <c r="B29" s="4" t="s">
        <v>31</v>
      </c>
      <c r="C29" s="13">
        <v>20.53</v>
      </c>
      <c r="D29" s="13">
        <v>15.51</v>
      </c>
      <c r="E29" s="3"/>
      <c r="F29" s="3"/>
      <c r="G29" s="31">
        <f>E20-C29</f>
        <v>1.8566666666666656</v>
      </c>
      <c r="H29" s="31">
        <f>F20-D29</f>
        <v>0.26666666666666572</v>
      </c>
      <c r="I29" s="13">
        <f t="shared" si="9"/>
        <v>3.4056511143588826</v>
      </c>
      <c r="J29" s="13">
        <f t="shared" si="10"/>
        <v>1.1883441464443889</v>
      </c>
      <c r="K29" s="14">
        <f t="shared" si="11"/>
        <v>2.8658794883189649</v>
      </c>
      <c r="M29" s="4" t="s">
        <v>31</v>
      </c>
      <c r="N29" s="13">
        <v>20.53</v>
      </c>
      <c r="O29" s="13">
        <v>20.72</v>
      </c>
      <c r="P29" s="3"/>
      <c r="Q29" s="3"/>
      <c r="R29" s="31">
        <f>P20-N29</f>
        <v>1.8566666666666656</v>
      </c>
      <c r="S29" s="31">
        <f>Q20-O29</f>
        <v>-2.9999999999997584E-2</v>
      </c>
      <c r="T29" s="13">
        <f t="shared" si="12"/>
        <v>3.4056511143588826</v>
      </c>
      <c r="U29" s="13">
        <f t="shared" si="13"/>
        <v>0.98026387904759804</v>
      </c>
      <c r="V29" s="14">
        <f t="shared" si="14"/>
        <v>3.4742187151359034</v>
      </c>
      <c r="X29" s="4" t="s">
        <v>31</v>
      </c>
      <c r="Y29" s="13">
        <v>20.53</v>
      </c>
      <c r="Z29" s="13">
        <v>15.77</v>
      </c>
      <c r="AA29" s="3"/>
      <c r="AB29" s="3"/>
      <c r="AC29" s="31">
        <f>AA20-Y29</f>
        <v>1.8566666666666656</v>
      </c>
      <c r="AD29" s="31">
        <f>AB20-Z29</f>
        <v>-0.32333333333333236</v>
      </c>
      <c r="AE29" s="13">
        <f t="shared" si="15"/>
        <v>3.4056382464615615</v>
      </c>
      <c r="AF29" s="13">
        <f t="shared" si="16"/>
        <v>0.81286338117195178</v>
      </c>
      <c r="AG29" s="14">
        <f t="shared" si="17"/>
        <v>4.1896809788029294</v>
      </c>
    </row>
    <row r="30" spans="1:33">
      <c r="A30" s="40"/>
      <c r="B30" s="4"/>
      <c r="C30" s="13">
        <v>20.96</v>
      </c>
      <c r="D30" s="13">
        <v>15.11</v>
      </c>
      <c r="E30" s="3"/>
      <c r="F30" s="3"/>
      <c r="G30" s="31">
        <f>E20-C30</f>
        <v>1.4266666666666659</v>
      </c>
      <c r="H30" s="31">
        <f>F20-D30</f>
        <v>0.66666666666666607</v>
      </c>
      <c r="I30" s="13">
        <f t="shared" si="9"/>
        <v>2.5641518813084812</v>
      </c>
      <c r="J30" s="13">
        <f t="shared" si="10"/>
        <v>1.5394145185413004</v>
      </c>
      <c r="K30" s="14">
        <f t="shared" si="11"/>
        <v>1.6656669470274899</v>
      </c>
      <c r="M30" s="4"/>
      <c r="N30" s="13">
        <v>20.96</v>
      </c>
      <c r="O30" s="13">
        <v>20.100000000000001</v>
      </c>
      <c r="P30" s="3"/>
      <c r="Q30" s="3"/>
      <c r="R30" s="31">
        <f>P20-N30</f>
        <v>1.4266666666666659</v>
      </c>
      <c r="S30" s="31">
        <f>Q20-O30</f>
        <v>0.58999999999999986</v>
      </c>
      <c r="T30" s="13">
        <f t="shared" si="12"/>
        <v>2.5641518813084812</v>
      </c>
      <c r="U30" s="13">
        <f t="shared" si="13"/>
        <v>1.4799748457123978</v>
      </c>
      <c r="V30" s="14">
        <f t="shared" si="14"/>
        <v>1.7325645018474662</v>
      </c>
      <c r="X30" s="4"/>
      <c r="Y30" s="13">
        <v>20.96</v>
      </c>
      <c r="Z30" s="13">
        <v>16.37</v>
      </c>
      <c r="AA30" s="3"/>
      <c r="AB30" s="3"/>
      <c r="AC30" s="31">
        <f>AA20-Y30</f>
        <v>1.4266666666666659</v>
      </c>
      <c r="AD30" s="31">
        <f>AB20-Z30</f>
        <v>-0.92333333333333378</v>
      </c>
      <c r="AE30" s="13">
        <f t="shared" si="15"/>
        <v>2.564144436732938</v>
      </c>
      <c r="AF30" s="13">
        <f t="shared" si="16"/>
        <v>0.55340086613954398</v>
      </c>
      <c r="AG30" s="14">
        <f t="shared" si="17"/>
        <v>4.633430472597726</v>
      </c>
    </row>
    <row r="31" spans="1:33">
      <c r="A31" s="40"/>
      <c r="B31" s="4"/>
      <c r="C31" s="13">
        <v>21.16</v>
      </c>
      <c r="D31" s="13">
        <v>15.08</v>
      </c>
      <c r="E31" s="3"/>
      <c r="F31" s="3"/>
      <c r="G31" s="31">
        <f>E20-C31</f>
        <v>1.2266666666666666</v>
      </c>
      <c r="H31" s="31">
        <f>F20-D31</f>
        <v>0.69666666666666544</v>
      </c>
      <c r="I31" s="13">
        <f t="shared" si="9"/>
        <v>2.2470626623236241</v>
      </c>
      <c r="J31" s="13">
        <f t="shared" si="10"/>
        <v>1.5695912868687518</v>
      </c>
      <c r="K31" s="14">
        <f t="shared" si="11"/>
        <v>1.4316227932217884</v>
      </c>
      <c r="M31" s="4"/>
      <c r="N31" s="13">
        <v>21.16</v>
      </c>
      <c r="O31" s="13">
        <v>20.43</v>
      </c>
      <c r="P31" s="3"/>
      <c r="Q31" s="3"/>
      <c r="R31" s="31">
        <f>P20-N31</f>
        <v>1.2266666666666666</v>
      </c>
      <c r="S31" s="31">
        <f>Q20-O31</f>
        <v>0.26000000000000156</v>
      </c>
      <c r="T31" s="13">
        <f t="shared" si="12"/>
        <v>2.2470626623236241</v>
      </c>
      <c r="U31" s="13">
        <f t="shared" si="13"/>
        <v>1.1885770317497535</v>
      </c>
      <c r="V31" s="14">
        <f t="shared" si="14"/>
        <v>1.8905486159493003</v>
      </c>
      <c r="X31" s="4"/>
      <c r="Y31" s="13">
        <v>21.16</v>
      </c>
      <c r="Z31" s="13">
        <v>16.38</v>
      </c>
      <c r="AA31" s="3"/>
      <c r="AB31" s="3"/>
      <c r="AC31" s="31">
        <f>AA20-Y31</f>
        <v>1.2266666666666666</v>
      </c>
      <c r="AD31" s="31">
        <f>AB20-Z31</f>
        <v>-0.93333333333333179</v>
      </c>
      <c r="AE31" s="13">
        <f t="shared" si="15"/>
        <v>2.2470570529351637</v>
      </c>
      <c r="AF31" s="13">
        <f t="shared" si="16"/>
        <v>0.54986600731039403</v>
      </c>
      <c r="AG31" s="14">
        <f t="shared" si="17"/>
        <v>4.0865538568684823</v>
      </c>
    </row>
    <row r="32" spans="1:33">
      <c r="V32" s="7"/>
      <c r="AG32" s="7"/>
    </row>
    <row r="33" spans="1:33" ht="28.2" customHeight="1">
      <c r="B33" s="3"/>
      <c r="C33" s="6" t="s">
        <v>112</v>
      </c>
      <c r="D33" s="39"/>
      <c r="E33" s="4" t="s">
        <v>90</v>
      </c>
      <c r="F33" s="4"/>
      <c r="G33" s="37" t="s">
        <v>96</v>
      </c>
      <c r="H33" s="37"/>
      <c r="I33" s="4" t="s">
        <v>97</v>
      </c>
      <c r="J33" s="4"/>
      <c r="K33" s="13" t="s">
        <v>92</v>
      </c>
      <c r="M33" s="3"/>
      <c r="N33" s="6" t="s">
        <v>112</v>
      </c>
      <c r="O33" s="39"/>
      <c r="P33" s="4" t="s">
        <v>90</v>
      </c>
      <c r="Q33" s="4"/>
      <c r="R33" s="37" t="s">
        <v>96</v>
      </c>
      <c r="S33" s="37"/>
      <c r="T33" s="4" t="s">
        <v>97</v>
      </c>
      <c r="U33" s="4"/>
      <c r="V33" s="13" t="s">
        <v>92</v>
      </c>
      <c r="X33" s="3"/>
      <c r="Y33" s="6" t="s">
        <v>112</v>
      </c>
      <c r="Z33" s="39"/>
      <c r="AA33" s="4" t="s">
        <v>90</v>
      </c>
      <c r="AB33" s="4"/>
      <c r="AC33" s="37" t="s">
        <v>96</v>
      </c>
      <c r="AD33" s="37"/>
      <c r="AE33" s="4" t="s">
        <v>97</v>
      </c>
      <c r="AF33" s="4"/>
      <c r="AG33" s="13" t="s">
        <v>92</v>
      </c>
    </row>
    <row r="34" spans="1:33">
      <c r="B34" s="38" t="s">
        <v>91</v>
      </c>
      <c r="C34" s="3" t="s">
        <v>98</v>
      </c>
      <c r="D34" s="13" t="s">
        <v>95</v>
      </c>
      <c r="E34" s="13" t="s">
        <v>98</v>
      </c>
      <c r="F34" s="13" t="s">
        <v>95</v>
      </c>
      <c r="G34" s="13" t="s">
        <v>98</v>
      </c>
      <c r="H34" s="13" t="s">
        <v>95</v>
      </c>
      <c r="I34" s="13" t="s">
        <v>98</v>
      </c>
      <c r="J34" s="13" t="s">
        <v>89</v>
      </c>
      <c r="K34" s="38" t="s">
        <v>99</v>
      </c>
      <c r="M34" s="38" t="s">
        <v>91</v>
      </c>
      <c r="N34" s="3" t="s">
        <v>98</v>
      </c>
      <c r="O34" s="13" t="s">
        <v>95</v>
      </c>
      <c r="P34" s="13" t="s">
        <v>98</v>
      </c>
      <c r="Q34" s="13" t="s">
        <v>95</v>
      </c>
      <c r="R34" s="13" t="s">
        <v>98</v>
      </c>
      <c r="S34" s="13" t="s">
        <v>95</v>
      </c>
      <c r="T34" s="13" t="s">
        <v>98</v>
      </c>
      <c r="U34" s="13" t="s">
        <v>89</v>
      </c>
      <c r="V34" s="38" t="s">
        <v>99</v>
      </c>
      <c r="X34" s="38" t="s">
        <v>91</v>
      </c>
      <c r="Y34" s="3" t="s">
        <v>98</v>
      </c>
      <c r="Z34" s="13" t="s">
        <v>95</v>
      </c>
      <c r="AA34" s="13" t="s">
        <v>98</v>
      </c>
      <c r="AB34" s="13" t="s">
        <v>95</v>
      </c>
      <c r="AC34" s="13" t="s">
        <v>98</v>
      </c>
      <c r="AD34" s="13" t="s">
        <v>95</v>
      </c>
      <c r="AE34" s="13" t="s">
        <v>98</v>
      </c>
      <c r="AF34" s="13" t="s">
        <v>89</v>
      </c>
      <c r="AG34" s="38" t="s">
        <v>99</v>
      </c>
    </row>
    <row r="35" spans="1:33">
      <c r="A35" s="40" t="s">
        <v>105</v>
      </c>
      <c r="B35" s="6" t="s">
        <v>28</v>
      </c>
      <c r="C35" s="13">
        <v>21.98</v>
      </c>
      <c r="D35" s="13">
        <v>15.86</v>
      </c>
      <c r="E35" s="13">
        <f>AVERAGE(C35:C37)</f>
        <v>21.87</v>
      </c>
      <c r="F35" s="13">
        <f>AVERAGE(D35:D37)</f>
        <v>15.776666666666666</v>
      </c>
      <c r="G35" s="13">
        <f>E35-C35</f>
        <v>-0.10999999999999943</v>
      </c>
      <c r="H35" s="13">
        <f>F35-D35</f>
        <v>-8.3333333333333925E-2</v>
      </c>
      <c r="I35" s="13">
        <f>1.91634^G35</f>
        <v>0.93095356181076971</v>
      </c>
      <c r="J35" s="13">
        <f>1.91^H35</f>
        <v>0.94750291058614533</v>
      </c>
      <c r="K35" s="14">
        <f>I35/J35</f>
        <v>0.98253372249259074</v>
      </c>
      <c r="M35" s="4" t="s">
        <v>28</v>
      </c>
      <c r="N35" s="13">
        <v>21.98</v>
      </c>
      <c r="O35" s="13">
        <v>20.6</v>
      </c>
      <c r="P35" s="13">
        <f>AVERAGE(N35:N37)</f>
        <v>21.87</v>
      </c>
      <c r="Q35" s="13">
        <f>AVERAGE(O35:O37)</f>
        <v>20.69</v>
      </c>
      <c r="R35" s="13">
        <f>P35-N35</f>
        <v>-0.10999999999999943</v>
      </c>
      <c r="S35" s="13">
        <f>Q35-O35</f>
        <v>8.9999999999999858E-2</v>
      </c>
      <c r="T35" s="13">
        <f>1.91634^R35</f>
        <v>0.93095356181076971</v>
      </c>
      <c r="U35" s="13">
        <f>1.94342^S35</f>
        <v>1.0616246651285788</v>
      </c>
      <c r="V35" s="14">
        <f>T35/U35</f>
        <v>0.87691402846034783</v>
      </c>
      <c r="X35" s="4" t="s">
        <v>28</v>
      </c>
      <c r="Y35" s="13">
        <v>21.98</v>
      </c>
      <c r="Z35" s="13">
        <v>16.21</v>
      </c>
      <c r="AA35" s="13">
        <f>AVERAGE(Y35:Y37)</f>
        <v>21.87</v>
      </c>
      <c r="AB35" s="13">
        <f>AVERAGE(Z35:Z37)</f>
        <v>15.446666666666667</v>
      </c>
      <c r="AC35" s="13">
        <f>AA35-Y35</f>
        <v>-0.10999999999999943</v>
      </c>
      <c r="AD35" s="13">
        <f>AB35-Z35</f>
        <v>-0.76333333333333364</v>
      </c>
      <c r="AE35" s="13">
        <f>1.91634^AC35</f>
        <v>0.93095356181076971</v>
      </c>
      <c r="AF35" s="13">
        <f>1.898^AD35</f>
        <v>0.61315069917378828</v>
      </c>
      <c r="AG35" s="14">
        <f>AE35/AF35</f>
        <v>1.5183111803757481</v>
      </c>
    </row>
    <row r="36" spans="1:33">
      <c r="A36" s="40"/>
      <c r="B36" s="6"/>
      <c r="C36" s="13">
        <v>21.46</v>
      </c>
      <c r="D36" s="13">
        <v>15.63</v>
      </c>
      <c r="E36" s="13"/>
      <c r="F36" s="13"/>
      <c r="G36" s="31">
        <f>E35-C36</f>
        <v>0.41000000000000014</v>
      </c>
      <c r="H36" s="31">
        <f>F35-D36</f>
        <v>0.14666666666666472</v>
      </c>
      <c r="I36" s="13">
        <f t="shared" ref="I36:I46" si="18">1.91634^G36</f>
        <v>1.3056108530719914</v>
      </c>
      <c r="J36" s="13">
        <f t="shared" ref="J36:J46" si="19">1.91^H36</f>
        <v>1.09955821400696</v>
      </c>
      <c r="K36" s="14">
        <f t="shared" ref="K36:K46" si="20">I36/J36</f>
        <v>1.1873958435671577</v>
      </c>
      <c r="M36" s="4"/>
      <c r="N36" s="13">
        <v>21.46</v>
      </c>
      <c r="O36" s="13">
        <v>20.83</v>
      </c>
      <c r="P36" s="13"/>
      <c r="Q36" s="13"/>
      <c r="R36" s="31">
        <f>P35-N36</f>
        <v>0.41000000000000014</v>
      </c>
      <c r="S36" s="31">
        <f>Q35-O36</f>
        <v>-0.13999999999999702</v>
      </c>
      <c r="T36" s="13">
        <f t="shared" ref="T36:T46" si="21">1.91634^R36</f>
        <v>1.3056108530719914</v>
      </c>
      <c r="U36" s="13">
        <f t="shared" ref="U36:U46" si="22">1.94342^S36</f>
        <v>0.91117263141048865</v>
      </c>
      <c r="V36" s="14">
        <f t="shared" ref="V36:V46" si="23">T36/U36</f>
        <v>1.4328907696129056</v>
      </c>
      <c r="X36" s="4"/>
      <c r="Y36" s="13">
        <v>21.46</v>
      </c>
      <c r="Z36" s="13">
        <v>14.63</v>
      </c>
      <c r="AA36" s="13"/>
      <c r="AB36" s="13"/>
      <c r="AC36" s="31">
        <f>AA35-Y36</f>
        <v>0.41000000000000014</v>
      </c>
      <c r="AD36" s="31">
        <f>AB35-Z36</f>
        <v>0.81666666666666643</v>
      </c>
      <c r="AE36" s="13">
        <f t="shared" ref="AE36:AE46" si="24">1.91634^AC36</f>
        <v>1.3056108530719914</v>
      </c>
      <c r="AF36" s="13">
        <f t="shared" ref="AF36:AF46" si="25">1.898^AD36</f>
        <v>1.6876222267698191</v>
      </c>
      <c r="AG36" s="14">
        <f t="shared" ref="AG36:AG46" si="26">AE36/AF36</f>
        <v>0.77363928512069091</v>
      </c>
    </row>
    <row r="37" spans="1:33">
      <c r="A37" s="40"/>
      <c r="B37" s="6"/>
      <c r="C37" s="13">
        <v>22.17</v>
      </c>
      <c r="D37" s="13">
        <v>15.84</v>
      </c>
      <c r="E37" s="13"/>
      <c r="F37" s="13"/>
      <c r="G37" s="31">
        <f>E35-C37</f>
        <v>-0.30000000000000071</v>
      </c>
      <c r="H37" s="31">
        <f>F35-D37</f>
        <v>-6.3333333333334352E-2</v>
      </c>
      <c r="I37" s="13">
        <f t="shared" si="18"/>
        <v>0.82273169904207666</v>
      </c>
      <c r="J37" s="13">
        <f t="shared" si="19"/>
        <v>0.95984525009629906</v>
      </c>
      <c r="K37" s="14">
        <f t="shared" si="20"/>
        <v>0.85715035726804278</v>
      </c>
      <c r="M37" s="4"/>
      <c r="N37" s="13">
        <v>22.17</v>
      </c>
      <c r="O37" s="13">
        <v>20.64</v>
      </c>
      <c r="P37" s="13"/>
      <c r="Q37" s="13"/>
      <c r="R37" s="31">
        <f>P35-N37</f>
        <v>-0.30000000000000071</v>
      </c>
      <c r="S37" s="31">
        <f>Q35-O37</f>
        <v>5.0000000000000711E-2</v>
      </c>
      <c r="T37" s="13">
        <f t="shared" si="21"/>
        <v>0.82273169904207666</v>
      </c>
      <c r="U37" s="13">
        <f t="shared" si="22"/>
        <v>1.03378049403295</v>
      </c>
      <c r="V37" s="14">
        <f t="shared" si="23"/>
        <v>0.79584757479072099</v>
      </c>
      <c r="X37" s="4"/>
      <c r="Y37" s="13">
        <v>22.17</v>
      </c>
      <c r="Z37" s="13">
        <v>15.5</v>
      </c>
      <c r="AA37" s="13"/>
      <c r="AB37" s="13"/>
      <c r="AC37" s="31">
        <f>AA35-Y37</f>
        <v>-0.30000000000000071</v>
      </c>
      <c r="AD37" s="31">
        <f>AB35-Z37</f>
        <v>-5.3333333333332789E-2</v>
      </c>
      <c r="AE37" s="13">
        <f t="shared" si="24"/>
        <v>0.82273169904207666</v>
      </c>
      <c r="AF37" s="13">
        <f t="shared" si="25"/>
        <v>0.96640136693341072</v>
      </c>
      <c r="AG37" s="14">
        <f t="shared" si="26"/>
        <v>0.85133540492887827</v>
      </c>
    </row>
    <row r="38" spans="1:33">
      <c r="A38" s="40"/>
      <c r="B38" s="6" t="s">
        <v>29</v>
      </c>
      <c r="C38" s="13">
        <v>22.52</v>
      </c>
      <c r="D38" s="13">
        <v>15.94</v>
      </c>
      <c r="E38" s="13"/>
      <c r="F38" s="13"/>
      <c r="G38" s="31">
        <f>E35-C38</f>
        <v>-0.64999999999999858</v>
      </c>
      <c r="H38" s="31">
        <f>F35-D38</f>
        <v>-0.163333333333334</v>
      </c>
      <c r="I38" s="13">
        <f t="shared" si="18"/>
        <v>0.65522858077619728</v>
      </c>
      <c r="J38" s="13">
        <f t="shared" si="19"/>
        <v>0.89970033740810851</v>
      </c>
      <c r="K38" s="14">
        <f t="shared" si="20"/>
        <v>0.72827424147000441</v>
      </c>
      <c r="M38" s="4" t="s">
        <v>29</v>
      </c>
      <c r="N38" s="13">
        <v>22.52</v>
      </c>
      <c r="O38" s="13">
        <v>19.489999999999998</v>
      </c>
      <c r="P38" s="13"/>
      <c r="Q38" s="13"/>
      <c r="R38" s="31">
        <f>P35-N38</f>
        <v>-0.64999999999999858</v>
      </c>
      <c r="S38" s="31">
        <f>Q35-O38</f>
        <v>1.2000000000000028</v>
      </c>
      <c r="T38" s="13">
        <f t="shared" si="21"/>
        <v>0.65522858077619728</v>
      </c>
      <c r="U38" s="13">
        <f t="shared" si="22"/>
        <v>2.2196270119534023</v>
      </c>
      <c r="V38" s="14">
        <f t="shared" si="23"/>
        <v>0.29519760628591268</v>
      </c>
      <c r="X38" s="4" t="s">
        <v>29</v>
      </c>
      <c r="Y38" s="13">
        <v>22.52</v>
      </c>
      <c r="Z38" s="13">
        <v>15.7</v>
      </c>
      <c r="AA38" s="13"/>
      <c r="AB38" s="13"/>
      <c r="AC38" s="31">
        <f>AA35-Y38</f>
        <v>-0.64999999999999858</v>
      </c>
      <c r="AD38" s="31">
        <f>AB35-Z38</f>
        <v>-0.25333333333333208</v>
      </c>
      <c r="AE38" s="13">
        <f t="shared" si="24"/>
        <v>0.65522858077619728</v>
      </c>
      <c r="AF38" s="13">
        <f t="shared" si="25"/>
        <v>0.85015535349450777</v>
      </c>
      <c r="AG38" s="14">
        <f t="shared" si="26"/>
        <v>0.77071629094955785</v>
      </c>
    </row>
    <row r="39" spans="1:33">
      <c r="A39" s="40"/>
      <c r="B39" s="6"/>
      <c r="C39" s="13">
        <v>23.06</v>
      </c>
      <c r="D39" s="13">
        <v>16.84</v>
      </c>
      <c r="E39" s="13"/>
      <c r="F39" s="13"/>
      <c r="G39" s="31">
        <f>E35-C39</f>
        <v>-1.1899999999999977</v>
      </c>
      <c r="H39" s="31">
        <f>F35-D39</f>
        <v>-1.0633333333333344</v>
      </c>
      <c r="I39" s="13">
        <f t="shared" si="18"/>
        <v>0.46116638968642387</v>
      </c>
      <c r="J39" s="13">
        <f t="shared" si="19"/>
        <v>0.50253678015513037</v>
      </c>
      <c r="K39" s="14">
        <f t="shared" si="20"/>
        <v>0.9176768903244541</v>
      </c>
      <c r="M39" s="4"/>
      <c r="N39" s="13">
        <v>23.06</v>
      </c>
      <c r="O39" s="13">
        <v>20.5</v>
      </c>
      <c r="P39" s="13"/>
      <c r="Q39" s="13"/>
      <c r="R39" s="31">
        <f>P35-N39</f>
        <v>-1.1899999999999977</v>
      </c>
      <c r="S39" s="31">
        <f>Q35-O39</f>
        <v>0.19000000000000128</v>
      </c>
      <c r="T39" s="13">
        <f t="shared" si="21"/>
        <v>0.46116638968642387</v>
      </c>
      <c r="U39" s="13">
        <f t="shared" si="22"/>
        <v>1.1345605194842912</v>
      </c>
      <c r="V39" s="14">
        <f t="shared" si="23"/>
        <v>0.40647138849503134</v>
      </c>
      <c r="X39" s="4"/>
      <c r="Y39" s="13">
        <v>23.06</v>
      </c>
      <c r="Z39" s="13">
        <v>15.04</v>
      </c>
      <c r="AA39" s="13"/>
      <c r="AB39" s="13"/>
      <c r="AC39" s="31">
        <f>AA35-Y39</f>
        <v>-1.1899999999999977</v>
      </c>
      <c r="AD39" s="31">
        <f>AB35-Z39</f>
        <v>0.40666666666666806</v>
      </c>
      <c r="AE39" s="13">
        <f t="shared" si="24"/>
        <v>0.46116638968642387</v>
      </c>
      <c r="AF39" s="13">
        <f t="shared" si="25"/>
        <v>1.2976984660961035</v>
      </c>
      <c r="AG39" s="14">
        <f t="shared" si="26"/>
        <v>0.35537253201335861</v>
      </c>
    </row>
    <row r="40" spans="1:33">
      <c r="A40" s="40"/>
      <c r="B40" s="6"/>
      <c r="C40" s="13">
        <v>23.02</v>
      </c>
      <c r="D40" s="13">
        <v>16</v>
      </c>
      <c r="E40" s="13"/>
      <c r="F40" s="13"/>
      <c r="G40" s="31">
        <f>E35-C40</f>
        <v>-1.1499999999999986</v>
      </c>
      <c r="H40" s="31">
        <f>F35-D40</f>
        <v>-0.22333333333333449</v>
      </c>
      <c r="I40" s="13">
        <f t="shared" si="18"/>
        <v>0.47332184694934548</v>
      </c>
      <c r="J40" s="13">
        <f t="shared" si="19"/>
        <v>0.86543784228705811</v>
      </c>
      <c r="K40" s="14">
        <f t="shared" si="20"/>
        <v>0.5469160508379397</v>
      </c>
      <c r="M40" s="4"/>
      <c r="N40" s="13">
        <v>23.02</v>
      </c>
      <c r="O40" s="13">
        <v>19.53</v>
      </c>
      <c r="P40" s="13"/>
      <c r="Q40" s="13"/>
      <c r="R40" s="31">
        <f>P35-N40</f>
        <v>-1.1499999999999986</v>
      </c>
      <c r="S40" s="31">
        <f>Q35-O40</f>
        <v>1.1600000000000001</v>
      </c>
      <c r="T40" s="13">
        <f t="shared" si="21"/>
        <v>0.47332184694934548</v>
      </c>
      <c r="U40" s="13">
        <f t="shared" si="22"/>
        <v>2.1614108868770039</v>
      </c>
      <c r="V40" s="14">
        <f t="shared" si="23"/>
        <v>0.21898744464697428</v>
      </c>
      <c r="X40" s="4"/>
      <c r="Y40" s="13">
        <v>23.02</v>
      </c>
      <c r="Z40" s="13">
        <v>16.03</v>
      </c>
      <c r="AA40" s="13"/>
      <c r="AB40" s="13"/>
      <c r="AC40" s="31">
        <f>AA35-Y40</f>
        <v>-1.1499999999999986</v>
      </c>
      <c r="AD40" s="31">
        <f>AB35-Z40</f>
        <v>-0.58333333333333393</v>
      </c>
      <c r="AE40" s="13">
        <f t="shared" si="24"/>
        <v>0.47332184694934548</v>
      </c>
      <c r="AF40" s="13">
        <f t="shared" si="25"/>
        <v>0.68811423991640464</v>
      </c>
      <c r="AG40" s="14">
        <f t="shared" si="26"/>
        <v>0.68785358519371265</v>
      </c>
    </row>
    <row r="41" spans="1:33">
      <c r="A41" s="40"/>
      <c r="B41" s="6" t="s">
        <v>30</v>
      </c>
      <c r="C41" s="13" t="s">
        <v>93</v>
      </c>
      <c r="D41" s="13">
        <v>15.88</v>
      </c>
      <c r="E41" s="13"/>
      <c r="F41" s="13"/>
      <c r="G41" s="31" t="e">
        <f>E35-C41</f>
        <v>#VALUE!</v>
      </c>
      <c r="H41" s="31">
        <f>F35-D41</f>
        <v>-0.10333333333333528</v>
      </c>
      <c r="I41" s="13" t="e">
        <f t="shared" si="18"/>
        <v>#VALUE!</v>
      </c>
      <c r="J41" s="13">
        <f t="shared" si="19"/>
        <v>0.93531927722635033</v>
      </c>
      <c r="K41" s="14" t="e">
        <f t="shared" si="20"/>
        <v>#VALUE!</v>
      </c>
      <c r="M41" s="4" t="s">
        <v>30</v>
      </c>
      <c r="N41" s="13" t="s">
        <v>93</v>
      </c>
      <c r="O41" s="13">
        <v>20.85</v>
      </c>
      <c r="P41" s="13"/>
      <c r="Q41" s="13"/>
      <c r="R41" s="31" t="e">
        <f>P35-N41</f>
        <v>#VALUE!</v>
      </c>
      <c r="S41" s="31">
        <f>Q35-O41</f>
        <v>-0.16000000000000014</v>
      </c>
      <c r="T41" s="13" t="e">
        <f t="shared" si="21"/>
        <v>#VALUE!</v>
      </c>
      <c r="U41" s="13">
        <f t="shared" si="22"/>
        <v>0.89914417096696686</v>
      </c>
      <c r="V41" s="14" t="e">
        <f t="shared" si="23"/>
        <v>#VALUE!</v>
      </c>
      <c r="X41" s="4" t="s">
        <v>30</v>
      </c>
      <c r="Y41" s="13" t="s">
        <v>93</v>
      </c>
      <c r="Z41" s="13">
        <v>16.75</v>
      </c>
      <c r="AA41" s="13"/>
      <c r="AB41" s="13"/>
      <c r="AC41" s="31" t="e">
        <f>AA35-Y41</f>
        <v>#VALUE!</v>
      </c>
      <c r="AD41" s="31">
        <f>AB35-Z41</f>
        <v>-1.3033333333333328</v>
      </c>
      <c r="AE41" s="13" t="e">
        <f t="shared" si="24"/>
        <v>#VALUE!</v>
      </c>
      <c r="AF41" s="13">
        <f t="shared" si="25"/>
        <v>0.43379773036925989</v>
      </c>
      <c r="AG41" s="14" t="e">
        <f t="shared" si="26"/>
        <v>#VALUE!</v>
      </c>
    </row>
    <row r="42" spans="1:33">
      <c r="A42" s="40"/>
      <c r="B42" s="6"/>
      <c r="C42" s="13" t="s">
        <v>94</v>
      </c>
      <c r="D42" s="13">
        <v>15.83</v>
      </c>
      <c r="E42" s="13"/>
      <c r="F42" s="13"/>
      <c r="G42" s="31" t="e">
        <f>E35-C42</f>
        <v>#VALUE!</v>
      </c>
      <c r="H42" s="31">
        <f>F35-D42</f>
        <v>-5.3333333333334565E-2</v>
      </c>
      <c r="I42" s="13" t="e">
        <f t="shared" si="18"/>
        <v>#VALUE!</v>
      </c>
      <c r="J42" s="13">
        <f t="shared" si="19"/>
        <v>0.96607657965186089</v>
      </c>
      <c r="K42" s="14" t="e">
        <f t="shared" si="20"/>
        <v>#VALUE!</v>
      </c>
      <c r="M42" s="4"/>
      <c r="N42" s="13" t="s">
        <v>93</v>
      </c>
      <c r="O42" s="13">
        <v>20.81</v>
      </c>
      <c r="P42" s="13"/>
      <c r="Q42" s="13"/>
      <c r="R42" s="31" t="e">
        <f>P35-N42</f>
        <v>#VALUE!</v>
      </c>
      <c r="S42" s="31">
        <f>Q35-O42</f>
        <v>-0.11999999999999744</v>
      </c>
      <c r="T42" s="13" t="e">
        <f t="shared" si="21"/>
        <v>#VALUE!</v>
      </c>
      <c r="U42" s="13">
        <f t="shared" si="22"/>
        <v>0.92336200471460717</v>
      </c>
      <c r="V42" s="14" t="e">
        <f t="shared" si="23"/>
        <v>#VALUE!</v>
      </c>
      <c r="X42" s="4"/>
      <c r="Y42" s="13" t="s">
        <v>93</v>
      </c>
      <c r="Z42" s="13">
        <v>15.34</v>
      </c>
      <c r="AA42" s="13"/>
      <c r="AB42" s="13"/>
      <c r="AC42" s="31" t="e">
        <f>AA35-Y42</f>
        <v>#VALUE!</v>
      </c>
      <c r="AD42" s="31">
        <f>AB35-Z42</f>
        <v>0.10666666666666735</v>
      </c>
      <c r="AE42" s="13" t="e">
        <f t="shared" si="24"/>
        <v>#VALUE!</v>
      </c>
      <c r="AF42" s="13">
        <f t="shared" si="25"/>
        <v>1.0707422233566037</v>
      </c>
      <c r="AG42" s="14" t="e">
        <f t="shared" si="26"/>
        <v>#VALUE!</v>
      </c>
    </row>
    <row r="43" spans="1:33">
      <c r="A43" s="40"/>
      <c r="B43" s="6"/>
      <c r="C43" s="3" t="s">
        <v>94</v>
      </c>
      <c r="D43" s="13">
        <v>15.15</v>
      </c>
      <c r="E43" s="13"/>
      <c r="F43" s="13"/>
      <c r="G43" s="31" t="e">
        <f>E35-C43</f>
        <v>#VALUE!</v>
      </c>
      <c r="H43" s="31">
        <f>F35-D43</f>
        <v>0.62666666666666515</v>
      </c>
      <c r="I43" s="13" t="e">
        <f t="shared" si="18"/>
        <v>#VALUE!</v>
      </c>
      <c r="J43" s="13">
        <f t="shared" si="19"/>
        <v>1.5000793874734943</v>
      </c>
      <c r="K43" s="14" t="e">
        <f t="shared" si="20"/>
        <v>#VALUE!</v>
      </c>
      <c r="M43" s="4"/>
      <c r="N43" s="13" t="s">
        <v>93</v>
      </c>
      <c r="O43" s="13">
        <v>20.23</v>
      </c>
      <c r="P43" s="13"/>
      <c r="Q43" s="13"/>
      <c r="R43" s="31" t="e">
        <f>P35-N43</f>
        <v>#VALUE!</v>
      </c>
      <c r="S43" s="31">
        <f>Q35-O43</f>
        <v>0.46000000000000085</v>
      </c>
      <c r="T43" s="13" t="e">
        <f t="shared" si="21"/>
        <v>#VALUE!</v>
      </c>
      <c r="U43" s="13">
        <f t="shared" si="22"/>
        <v>1.3575025910298049</v>
      </c>
      <c r="V43" s="14" t="e">
        <f t="shared" si="23"/>
        <v>#VALUE!</v>
      </c>
      <c r="X43" s="4"/>
      <c r="Y43" s="13" t="s">
        <v>93</v>
      </c>
      <c r="Z43" s="13">
        <v>16.45</v>
      </c>
      <c r="AA43" s="13"/>
      <c r="AB43" s="13"/>
      <c r="AC43" s="31" t="e">
        <f>AA35-Y43</f>
        <v>#VALUE!</v>
      </c>
      <c r="AD43" s="31">
        <f>AB35-Z43</f>
        <v>-1.0033333333333321</v>
      </c>
      <c r="AE43" s="13" t="e">
        <f t="shared" si="24"/>
        <v>#VALUE!</v>
      </c>
      <c r="AF43" s="13">
        <f t="shared" si="25"/>
        <v>0.52574619457093796</v>
      </c>
      <c r="AG43" s="14" t="e">
        <f t="shared" si="26"/>
        <v>#VALUE!</v>
      </c>
    </row>
    <row r="44" spans="1:33">
      <c r="A44" s="40"/>
      <c r="B44" s="6" t="s">
        <v>31</v>
      </c>
      <c r="C44" s="13">
        <v>18.649999999999999</v>
      </c>
      <c r="D44" s="13">
        <v>15.51</v>
      </c>
      <c r="E44" s="3"/>
      <c r="F44" s="3"/>
      <c r="G44" s="31">
        <f>E35-C44</f>
        <v>3.2200000000000024</v>
      </c>
      <c r="H44" s="31">
        <f>F35-D44</f>
        <v>0.26666666666666572</v>
      </c>
      <c r="I44" s="13">
        <f t="shared" si="18"/>
        <v>8.1201052523519124</v>
      </c>
      <c r="J44" s="13">
        <f t="shared" si="19"/>
        <v>1.1883441464443889</v>
      </c>
      <c r="K44" s="14">
        <f t="shared" si="20"/>
        <v>6.8331259733536376</v>
      </c>
      <c r="M44" s="4" t="s">
        <v>31</v>
      </c>
      <c r="N44" s="13">
        <v>18.649999999999999</v>
      </c>
      <c r="O44" s="13">
        <v>20.72</v>
      </c>
      <c r="P44" s="3"/>
      <c r="Q44" s="3"/>
      <c r="R44" s="31">
        <f>P35-N44</f>
        <v>3.2200000000000024</v>
      </c>
      <c r="S44" s="31">
        <f>Q35-O44</f>
        <v>-2.9999999999997584E-2</v>
      </c>
      <c r="T44" s="13">
        <f t="shared" si="21"/>
        <v>8.1201052523519124</v>
      </c>
      <c r="U44" s="13">
        <f t="shared" si="22"/>
        <v>0.98026387904759804</v>
      </c>
      <c r="V44" s="14">
        <f t="shared" si="23"/>
        <v>8.2835912104006333</v>
      </c>
      <c r="X44" s="4" t="s">
        <v>31</v>
      </c>
      <c r="Y44" s="13">
        <v>18.649999999999999</v>
      </c>
      <c r="Z44" s="13">
        <v>15.77</v>
      </c>
      <c r="AA44" s="3"/>
      <c r="AB44" s="3"/>
      <c r="AC44" s="31">
        <f>AA35-Y44</f>
        <v>3.2200000000000024</v>
      </c>
      <c r="AD44" s="31">
        <f>AB35-Z44</f>
        <v>-0.32333333333333236</v>
      </c>
      <c r="AE44" s="13">
        <f t="shared" si="24"/>
        <v>8.1201052523519124</v>
      </c>
      <c r="AF44" s="13">
        <f t="shared" si="25"/>
        <v>0.81286338117195178</v>
      </c>
      <c r="AG44" s="14">
        <f t="shared" si="26"/>
        <v>9.9895080039707178</v>
      </c>
    </row>
    <row r="45" spans="1:33">
      <c r="A45" s="40"/>
      <c r="B45" s="6"/>
      <c r="C45" s="13">
        <v>18.78</v>
      </c>
      <c r="D45" s="13">
        <v>15.11</v>
      </c>
      <c r="E45" s="3"/>
      <c r="F45" s="3"/>
      <c r="G45" s="31">
        <f>E35-C45</f>
        <v>3.09</v>
      </c>
      <c r="H45" s="31">
        <f>F35-D45</f>
        <v>0.66666666666666607</v>
      </c>
      <c r="I45" s="13">
        <f t="shared" si="18"/>
        <v>7.4617419402560197</v>
      </c>
      <c r="J45" s="13">
        <f t="shared" si="19"/>
        <v>1.5394145185413004</v>
      </c>
      <c r="K45" s="14">
        <f t="shared" si="20"/>
        <v>4.8471297693921489</v>
      </c>
      <c r="M45" s="4"/>
      <c r="N45" s="13">
        <v>18.78</v>
      </c>
      <c r="O45" s="13">
        <v>20.100000000000001</v>
      </c>
      <c r="P45" s="3"/>
      <c r="Q45" s="3"/>
      <c r="R45" s="31">
        <f>P35-N45</f>
        <v>3.09</v>
      </c>
      <c r="S45" s="31">
        <f>Q35-O45</f>
        <v>0.58999999999999986</v>
      </c>
      <c r="T45" s="13">
        <f t="shared" si="21"/>
        <v>7.4617419402560197</v>
      </c>
      <c r="U45" s="13">
        <f t="shared" si="22"/>
        <v>1.4799748457123978</v>
      </c>
      <c r="V45" s="14">
        <f t="shared" si="23"/>
        <v>5.0418032183947359</v>
      </c>
      <c r="X45" s="4"/>
      <c r="Y45" s="13">
        <v>18.78</v>
      </c>
      <c r="Z45" s="13">
        <v>16.37</v>
      </c>
      <c r="AA45" s="3"/>
      <c r="AB45" s="3"/>
      <c r="AC45" s="31">
        <f>AA35-Y45</f>
        <v>3.09</v>
      </c>
      <c r="AD45" s="31">
        <f>AB35-Z45</f>
        <v>-0.92333333333333378</v>
      </c>
      <c r="AE45" s="13">
        <f t="shared" si="24"/>
        <v>7.4617419402560197</v>
      </c>
      <c r="AF45" s="13">
        <f t="shared" si="25"/>
        <v>0.55340086613954398</v>
      </c>
      <c r="AG45" s="14">
        <f t="shared" si="26"/>
        <v>13.4834301802023</v>
      </c>
    </row>
    <row r="46" spans="1:33">
      <c r="A46" s="40"/>
      <c r="B46" s="6"/>
      <c r="C46" s="13">
        <v>19.13</v>
      </c>
      <c r="D46" s="13">
        <v>15.08</v>
      </c>
      <c r="E46" s="3"/>
      <c r="F46" s="3"/>
      <c r="G46" s="31">
        <f>E35-C46</f>
        <v>2.740000000000002</v>
      </c>
      <c r="H46" s="31">
        <f>F35-D46</f>
        <v>0.69666666666666544</v>
      </c>
      <c r="I46" s="13">
        <f t="shared" si="18"/>
        <v>5.9425771333773971</v>
      </c>
      <c r="J46" s="13">
        <f t="shared" si="19"/>
        <v>1.5695912868687518</v>
      </c>
      <c r="K46" s="14">
        <f t="shared" si="20"/>
        <v>3.7860665914070606</v>
      </c>
      <c r="M46" s="4"/>
      <c r="N46" s="13">
        <v>19.13</v>
      </c>
      <c r="O46" s="13">
        <v>20.43</v>
      </c>
      <c r="P46" s="3"/>
      <c r="Q46" s="3"/>
      <c r="R46" s="31">
        <f>P35-N46</f>
        <v>2.740000000000002</v>
      </c>
      <c r="S46" s="31">
        <f>Q35-O46</f>
        <v>0.26000000000000156</v>
      </c>
      <c r="T46" s="13">
        <f t="shared" si="21"/>
        <v>5.9425771333773971</v>
      </c>
      <c r="U46" s="13">
        <f t="shared" si="22"/>
        <v>1.1885770317497535</v>
      </c>
      <c r="V46" s="14">
        <f t="shared" si="23"/>
        <v>4.999740845260221</v>
      </c>
      <c r="X46" s="4"/>
      <c r="Y46" s="13">
        <v>19.13</v>
      </c>
      <c r="Z46" s="13">
        <v>16.38</v>
      </c>
      <c r="AA46" s="3"/>
      <c r="AB46" s="3"/>
      <c r="AC46" s="31">
        <f>AA35-Y46</f>
        <v>2.740000000000002</v>
      </c>
      <c r="AD46" s="31">
        <f>AB35-Z46</f>
        <v>-0.93333333333333179</v>
      </c>
      <c r="AE46" s="13">
        <f t="shared" si="24"/>
        <v>5.9425771333773971</v>
      </c>
      <c r="AF46" s="13">
        <f t="shared" si="25"/>
        <v>0.54986600731039403</v>
      </c>
      <c r="AG46" s="14">
        <f t="shared" si="26"/>
        <v>10.807318609209588</v>
      </c>
    </row>
    <row r="47" spans="1:33">
      <c r="V47" s="7"/>
      <c r="AG47" s="7"/>
    </row>
    <row r="48" spans="1:33" ht="31.8" customHeight="1">
      <c r="B48" s="3"/>
      <c r="C48" s="6" t="s">
        <v>112</v>
      </c>
      <c r="D48" s="39"/>
      <c r="E48" s="4" t="s">
        <v>90</v>
      </c>
      <c r="F48" s="4"/>
      <c r="G48" s="37" t="s">
        <v>96</v>
      </c>
      <c r="H48" s="37"/>
      <c r="I48" s="4" t="s">
        <v>97</v>
      </c>
      <c r="J48" s="4"/>
      <c r="K48" s="13" t="s">
        <v>92</v>
      </c>
      <c r="M48" s="3"/>
      <c r="N48" s="6" t="s">
        <v>112</v>
      </c>
      <c r="O48" s="39"/>
      <c r="P48" s="4" t="s">
        <v>90</v>
      </c>
      <c r="Q48" s="4"/>
      <c r="R48" s="37" t="s">
        <v>96</v>
      </c>
      <c r="S48" s="37"/>
      <c r="T48" s="4" t="s">
        <v>97</v>
      </c>
      <c r="U48" s="4"/>
      <c r="V48" s="13" t="s">
        <v>92</v>
      </c>
      <c r="X48" s="3"/>
      <c r="Y48" s="6" t="s">
        <v>112</v>
      </c>
      <c r="Z48" s="39"/>
      <c r="AA48" s="4" t="s">
        <v>90</v>
      </c>
      <c r="AB48" s="4"/>
      <c r="AC48" s="37" t="s">
        <v>96</v>
      </c>
      <c r="AD48" s="37"/>
      <c r="AE48" s="4" t="s">
        <v>97</v>
      </c>
      <c r="AF48" s="4"/>
      <c r="AG48" s="13" t="s">
        <v>92</v>
      </c>
    </row>
    <row r="49" spans="1:33">
      <c r="B49" s="38" t="s">
        <v>91</v>
      </c>
      <c r="C49" s="3" t="s">
        <v>98</v>
      </c>
      <c r="D49" s="13" t="s">
        <v>95</v>
      </c>
      <c r="E49" s="13" t="s">
        <v>98</v>
      </c>
      <c r="F49" s="13" t="s">
        <v>95</v>
      </c>
      <c r="G49" s="13" t="s">
        <v>98</v>
      </c>
      <c r="H49" s="13" t="s">
        <v>95</v>
      </c>
      <c r="I49" s="13" t="s">
        <v>98</v>
      </c>
      <c r="J49" s="13" t="s">
        <v>89</v>
      </c>
      <c r="K49" s="38" t="s">
        <v>99</v>
      </c>
      <c r="M49" s="38" t="s">
        <v>91</v>
      </c>
      <c r="N49" s="3" t="s">
        <v>98</v>
      </c>
      <c r="O49" s="13" t="s">
        <v>95</v>
      </c>
      <c r="P49" s="13" t="s">
        <v>98</v>
      </c>
      <c r="Q49" s="13" t="s">
        <v>95</v>
      </c>
      <c r="R49" s="13" t="s">
        <v>98</v>
      </c>
      <c r="S49" s="13" t="s">
        <v>95</v>
      </c>
      <c r="T49" s="13" t="s">
        <v>98</v>
      </c>
      <c r="U49" s="13" t="s">
        <v>89</v>
      </c>
      <c r="V49" s="38" t="s">
        <v>99</v>
      </c>
      <c r="X49" s="38" t="s">
        <v>91</v>
      </c>
      <c r="Y49" s="3" t="s">
        <v>98</v>
      </c>
      <c r="Z49" s="13" t="s">
        <v>95</v>
      </c>
      <c r="AA49" s="13" t="s">
        <v>98</v>
      </c>
      <c r="AB49" s="13" t="s">
        <v>95</v>
      </c>
      <c r="AC49" s="13" t="s">
        <v>98</v>
      </c>
      <c r="AD49" s="13" t="s">
        <v>95</v>
      </c>
      <c r="AE49" s="13" t="s">
        <v>98</v>
      </c>
      <c r="AF49" s="13" t="s">
        <v>89</v>
      </c>
      <c r="AG49" s="38" t="s">
        <v>99</v>
      </c>
    </row>
    <row r="50" spans="1:33">
      <c r="A50" s="41" t="s">
        <v>106</v>
      </c>
      <c r="B50" s="4" t="s">
        <v>28</v>
      </c>
      <c r="C50" s="13">
        <v>25.65</v>
      </c>
      <c r="D50" s="13">
        <v>15.86</v>
      </c>
      <c r="E50" s="13">
        <f>AVERAGE(C50:C52)</f>
        <v>25.27</v>
      </c>
      <c r="F50" s="13">
        <f>AVERAGE(D50:D52)</f>
        <v>15.776666666666666</v>
      </c>
      <c r="G50" s="13">
        <f>E50-C50</f>
        <v>-0.37999999999999901</v>
      </c>
      <c r="H50" s="13">
        <f>F50-D50</f>
        <v>-8.3333333333333925E-2</v>
      </c>
      <c r="I50" s="13">
        <f>1.88817^G50</f>
        <v>0.78542439218687943</v>
      </c>
      <c r="J50" s="13">
        <f>1.91^H50</f>
        <v>0.94750291058614533</v>
      </c>
      <c r="K50" s="14">
        <f>I50/J50</f>
        <v>0.82894140314671882</v>
      </c>
      <c r="M50" s="6" t="s">
        <v>28</v>
      </c>
      <c r="N50" s="13">
        <v>25.65</v>
      </c>
      <c r="O50" s="13">
        <v>20.6</v>
      </c>
      <c r="P50" s="13">
        <f>AVERAGE(N50:N52)</f>
        <v>25.27</v>
      </c>
      <c r="Q50" s="13">
        <f>AVERAGE(O50:O52)</f>
        <v>20.69</v>
      </c>
      <c r="R50" s="13">
        <f>P50-N50</f>
        <v>-0.37999999999999901</v>
      </c>
      <c r="S50" s="13">
        <f>Q50-O50</f>
        <v>8.9999999999999858E-2</v>
      </c>
      <c r="T50" s="13">
        <f>1.88817^R50</f>
        <v>0.78542439218687943</v>
      </c>
      <c r="U50" s="13">
        <f>1.94342^S50</f>
        <v>1.0616246651285788</v>
      </c>
      <c r="V50" s="14">
        <f>T50/U50</f>
        <v>0.7398324643217975</v>
      </c>
      <c r="X50" s="4" t="s">
        <v>28</v>
      </c>
      <c r="Y50" s="13">
        <v>25.65</v>
      </c>
      <c r="Z50" s="13">
        <v>16.21</v>
      </c>
      <c r="AA50" s="13">
        <f>AVERAGE(Y50:Y52)</f>
        <v>25.27</v>
      </c>
      <c r="AB50" s="13">
        <f>AVERAGE(Z50:Z52)</f>
        <v>15.446666666666667</v>
      </c>
      <c r="AC50" s="13">
        <f>AA50-Y50</f>
        <v>-0.37999999999999901</v>
      </c>
      <c r="AD50" s="13">
        <f>AB50-Z50</f>
        <v>-0.76333333333333364</v>
      </c>
      <c r="AE50" s="13">
        <f>1.88817^AC50</f>
        <v>0.78542439218687943</v>
      </c>
      <c r="AF50" s="13">
        <f>1.898^AD50</f>
        <v>0.61315069917378828</v>
      </c>
      <c r="AG50" s="14">
        <f>AE50/AF50</f>
        <v>1.2809646849383478</v>
      </c>
    </row>
    <row r="51" spans="1:33">
      <c r="A51" s="41"/>
      <c r="B51" s="4"/>
      <c r="C51" s="13">
        <v>24.54</v>
      </c>
      <c r="D51" s="13">
        <v>15.63</v>
      </c>
      <c r="E51" s="13"/>
      <c r="F51" s="13"/>
      <c r="G51" s="31">
        <f>E50-C51</f>
        <v>0.73000000000000043</v>
      </c>
      <c r="H51" s="31">
        <f>F50-D51</f>
        <v>0.14666666666666472</v>
      </c>
      <c r="I51" s="13">
        <f t="shared" ref="I51:I61" si="27">1.88817^G51</f>
        <v>1.5904132965803732</v>
      </c>
      <c r="J51" s="13">
        <f t="shared" ref="J51:J61" si="28">1.91^H51</f>
        <v>1.09955821400696</v>
      </c>
      <c r="K51" s="14">
        <f t="shared" ref="K51:K61" si="29">I51/J51</f>
        <v>1.4464111825281734</v>
      </c>
      <c r="M51" s="6"/>
      <c r="N51" s="13">
        <v>24.54</v>
      </c>
      <c r="O51" s="13">
        <v>20.83</v>
      </c>
      <c r="P51" s="13"/>
      <c r="Q51" s="13"/>
      <c r="R51" s="31">
        <f>P50-N51</f>
        <v>0.73000000000000043</v>
      </c>
      <c r="S51" s="31">
        <f>Q50-O51</f>
        <v>-0.13999999999999702</v>
      </c>
      <c r="T51" s="13">
        <f t="shared" ref="T51:T61" si="30">1.88817^R51</f>
        <v>1.5904132965803732</v>
      </c>
      <c r="U51" s="13">
        <f t="shared" ref="U51:U61" si="31">1.94342^S51</f>
        <v>0.91117263141048865</v>
      </c>
      <c r="V51" s="14">
        <f t="shared" ref="V51:V61" si="32">T51/U51</f>
        <v>1.7454577121334569</v>
      </c>
      <c r="X51" s="4"/>
      <c r="Y51" s="13">
        <v>24.54</v>
      </c>
      <c r="Z51" s="13">
        <v>14.63</v>
      </c>
      <c r="AA51" s="13"/>
      <c r="AB51" s="13"/>
      <c r="AC51" s="31">
        <f>AA50-Y51</f>
        <v>0.73000000000000043</v>
      </c>
      <c r="AD51" s="31">
        <f>AB50-Z51</f>
        <v>0.81666666666666643</v>
      </c>
      <c r="AE51" s="13">
        <f t="shared" ref="AE51:AE61" si="33">1.88817^AC51</f>
        <v>1.5904132965803732</v>
      </c>
      <c r="AF51" s="13">
        <f t="shared" ref="AF51:AF61" si="34">1.898^AD51</f>
        <v>1.6876222267698191</v>
      </c>
      <c r="AG51" s="14">
        <f t="shared" ref="AG51:AG61" si="35">AE51/AF51</f>
        <v>0.9423988801240738</v>
      </c>
    </row>
    <row r="52" spans="1:33">
      <c r="A52" s="41"/>
      <c r="B52" s="4"/>
      <c r="C52" s="13">
        <v>25.62</v>
      </c>
      <c r="D52" s="13">
        <v>15.84</v>
      </c>
      <c r="E52" s="13"/>
      <c r="F52" s="13"/>
      <c r="G52" s="31">
        <f>E50-C52</f>
        <v>-0.35000000000000142</v>
      </c>
      <c r="H52" s="31">
        <f>F50-D52</f>
        <v>-6.3333333333334352E-2</v>
      </c>
      <c r="I52" s="13">
        <f t="shared" si="27"/>
        <v>0.80054475675022585</v>
      </c>
      <c r="J52" s="13">
        <f t="shared" si="28"/>
        <v>0.95984525009629906</v>
      </c>
      <c r="K52" s="14">
        <f t="shared" si="29"/>
        <v>0.83403523293979842</v>
      </c>
      <c r="M52" s="6"/>
      <c r="N52" s="13">
        <v>25.62</v>
      </c>
      <c r="O52" s="13">
        <v>20.64</v>
      </c>
      <c r="P52" s="13"/>
      <c r="Q52" s="13"/>
      <c r="R52" s="31">
        <f>P50-N52</f>
        <v>-0.35000000000000142</v>
      </c>
      <c r="S52" s="31">
        <f>Q50-O52</f>
        <v>5.0000000000000711E-2</v>
      </c>
      <c r="T52" s="13">
        <f t="shared" si="30"/>
        <v>0.80054475675022585</v>
      </c>
      <c r="U52" s="13">
        <f t="shared" si="31"/>
        <v>1.03378049403295</v>
      </c>
      <c r="V52" s="14">
        <f t="shared" si="32"/>
        <v>0.77438562767533692</v>
      </c>
      <c r="X52" s="4"/>
      <c r="Y52" s="13">
        <v>25.62</v>
      </c>
      <c r="Z52" s="13">
        <v>15.5</v>
      </c>
      <c r="AA52" s="13"/>
      <c r="AB52" s="13"/>
      <c r="AC52" s="31">
        <f>AA50-Y52</f>
        <v>-0.35000000000000142</v>
      </c>
      <c r="AD52" s="31">
        <f>AB50-Z52</f>
        <v>-5.3333333333332789E-2</v>
      </c>
      <c r="AE52" s="13">
        <f t="shared" si="33"/>
        <v>0.80054475675022585</v>
      </c>
      <c r="AF52" s="13">
        <f t="shared" si="34"/>
        <v>0.96640136693341072</v>
      </c>
      <c r="AG52" s="14">
        <f t="shared" si="35"/>
        <v>0.82837709479914967</v>
      </c>
    </row>
    <row r="53" spans="1:33">
      <c r="A53" s="41"/>
      <c r="B53" s="4" t="s">
        <v>29</v>
      </c>
      <c r="C53" s="13">
        <v>26.73</v>
      </c>
      <c r="D53" s="13">
        <v>15.94</v>
      </c>
      <c r="E53" s="13"/>
      <c r="F53" s="13"/>
      <c r="G53" s="31">
        <f>E50-C53</f>
        <v>-1.4600000000000009</v>
      </c>
      <c r="H53" s="31">
        <f>F50-D53</f>
        <v>-0.163333333333334</v>
      </c>
      <c r="I53" s="13">
        <f t="shared" si="27"/>
        <v>0.3953484168806205</v>
      </c>
      <c r="J53" s="13">
        <f t="shared" si="28"/>
        <v>0.89970033740810851</v>
      </c>
      <c r="K53" s="14">
        <f t="shared" si="29"/>
        <v>0.4394223281271134</v>
      </c>
      <c r="M53" s="6" t="s">
        <v>29</v>
      </c>
      <c r="N53" s="13">
        <v>26.73</v>
      </c>
      <c r="O53" s="13">
        <v>19.489999999999998</v>
      </c>
      <c r="P53" s="13"/>
      <c r="Q53" s="13"/>
      <c r="R53" s="31">
        <f>P50-N53</f>
        <v>-1.4600000000000009</v>
      </c>
      <c r="S53" s="31">
        <f>Q50-O53</f>
        <v>1.2000000000000028</v>
      </c>
      <c r="T53" s="13">
        <f t="shared" si="30"/>
        <v>0.3953484168806205</v>
      </c>
      <c r="U53" s="13">
        <f t="shared" si="31"/>
        <v>2.2196270119534023</v>
      </c>
      <c r="V53" s="14">
        <f t="shared" si="32"/>
        <v>0.1781147980050444</v>
      </c>
      <c r="X53" s="4" t="s">
        <v>29</v>
      </c>
      <c r="Y53" s="13">
        <v>26.73</v>
      </c>
      <c r="Z53" s="13">
        <v>15.7</v>
      </c>
      <c r="AA53" s="13"/>
      <c r="AB53" s="13"/>
      <c r="AC53" s="31">
        <f>AA50-Y53</f>
        <v>-1.4600000000000009</v>
      </c>
      <c r="AD53" s="31">
        <f>AB50-Z53</f>
        <v>-0.25333333333333208</v>
      </c>
      <c r="AE53" s="13">
        <f t="shared" si="33"/>
        <v>0.3953484168806205</v>
      </c>
      <c r="AF53" s="13">
        <f t="shared" si="34"/>
        <v>0.85015535349450777</v>
      </c>
      <c r="AG53" s="14">
        <f t="shared" si="35"/>
        <v>0.46503079143778464</v>
      </c>
    </row>
    <row r="54" spans="1:33">
      <c r="A54" s="41"/>
      <c r="B54" s="4"/>
      <c r="C54" s="13">
        <v>26.82</v>
      </c>
      <c r="D54" s="13">
        <v>16.84</v>
      </c>
      <c r="E54" s="13"/>
      <c r="F54" s="13"/>
      <c r="G54" s="31">
        <f>E50-C54</f>
        <v>-1.5500000000000007</v>
      </c>
      <c r="H54" s="31">
        <f>F50-D54</f>
        <v>-1.0633333333333344</v>
      </c>
      <c r="I54" s="13">
        <f t="shared" si="27"/>
        <v>0.37336732277197604</v>
      </c>
      <c r="J54" s="13">
        <f t="shared" si="28"/>
        <v>0.50253678015513037</v>
      </c>
      <c r="K54" s="14">
        <f t="shared" si="29"/>
        <v>0.74296516696095272</v>
      </c>
      <c r="M54" s="6"/>
      <c r="N54" s="13">
        <v>26.82</v>
      </c>
      <c r="O54" s="13">
        <v>20.5</v>
      </c>
      <c r="P54" s="13"/>
      <c r="Q54" s="13"/>
      <c r="R54" s="31">
        <f>P50-N54</f>
        <v>-1.5500000000000007</v>
      </c>
      <c r="S54" s="31">
        <f>Q50-O54</f>
        <v>0.19000000000000128</v>
      </c>
      <c r="T54" s="13">
        <f t="shared" si="30"/>
        <v>0.37336732277197604</v>
      </c>
      <c r="U54" s="13">
        <f t="shared" si="31"/>
        <v>1.1345605194842912</v>
      </c>
      <c r="V54" s="14">
        <f t="shared" si="32"/>
        <v>0.32908541797460772</v>
      </c>
      <c r="X54" s="4"/>
      <c r="Y54" s="13">
        <v>26.82</v>
      </c>
      <c r="Z54" s="13">
        <v>15.04</v>
      </c>
      <c r="AA54" s="13"/>
      <c r="AB54" s="13"/>
      <c r="AC54" s="31">
        <f>AA50-Y54</f>
        <v>-1.5500000000000007</v>
      </c>
      <c r="AD54" s="31">
        <f>AB50-Z54</f>
        <v>0.40666666666666806</v>
      </c>
      <c r="AE54" s="13">
        <f t="shared" si="33"/>
        <v>0.37336732277197604</v>
      </c>
      <c r="AF54" s="13">
        <f t="shared" si="34"/>
        <v>1.2976984660961035</v>
      </c>
      <c r="AG54" s="14">
        <f t="shared" si="35"/>
        <v>0.28771500662645122</v>
      </c>
    </row>
    <row r="55" spans="1:33">
      <c r="A55" s="41"/>
      <c r="B55" s="4"/>
      <c r="C55" s="13">
        <v>27.39</v>
      </c>
      <c r="D55" s="13">
        <v>16</v>
      </c>
      <c r="E55" s="13"/>
      <c r="F55" s="13"/>
      <c r="G55" s="31">
        <f>E50-C55</f>
        <v>-2.120000000000001</v>
      </c>
      <c r="H55" s="31">
        <f>F50-D55</f>
        <v>-0.22333333333333449</v>
      </c>
      <c r="I55" s="13">
        <f t="shared" si="27"/>
        <v>0.25989198286473064</v>
      </c>
      <c r="J55" s="13">
        <f t="shared" si="28"/>
        <v>0.86543784228705811</v>
      </c>
      <c r="K55" s="14">
        <f t="shared" si="29"/>
        <v>0.30030115412786257</v>
      </c>
      <c r="M55" s="6"/>
      <c r="N55" s="13">
        <v>27.39</v>
      </c>
      <c r="O55" s="13">
        <v>19.53</v>
      </c>
      <c r="P55" s="13"/>
      <c r="Q55" s="13"/>
      <c r="R55" s="31">
        <f>P50-N55</f>
        <v>-2.120000000000001</v>
      </c>
      <c r="S55" s="31">
        <f>Q50-O55</f>
        <v>1.1600000000000001</v>
      </c>
      <c r="T55" s="13">
        <f t="shared" si="30"/>
        <v>0.25989198286473064</v>
      </c>
      <c r="U55" s="13">
        <f t="shared" si="31"/>
        <v>2.1614108868770039</v>
      </c>
      <c r="V55" s="14">
        <f t="shared" si="32"/>
        <v>0.12024182187785933</v>
      </c>
      <c r="X55" s="4"/>
      <c r="Y55" s="13">
        <v>27.39</v>
      </c>
      <c r="Z55" s="13">
        <v>16.03</v>
      </c>
      <c r="AA55" s="13"/>
      <c r="AB55" s="13"/>
      <c r="AC55" s="31">
        <f>AA50-Y55</f>
        <v>-2.120000000000001</v>
      </c>
      <c r="AD55" s="31">
        <f>AB50-Z55</f>
        <v>-0.58333333333333393</v>
      </c>
      <c r="AE55" s="13">
        <f t="shared" si="33"/>
        <v>0.25989198286473064</v>
      </c>
      <c r="AF55" s="13">
        <f t="shared" si="34"/>
        <v>0.68811423991640464</v>
      </c>
      <c r="AG55" s="14">
        <f t="shared" si="35"/>
        <v>0.37768726148771975</v>
      </c>
    </row>
    <row r="56" spans="1:33">
      <c r="A56" s="41"/>
      <c r="B56" s="4" t="s">
        <v>30</v>
      </c>
      <c r="C56" s="13">
        <v>22.86</v>
      </c>
      <c r="D56" s="13">
        <v>15.88</v>
      </c>
      <c r="E56" s="13"/>
      <c r="F56" s="13"/>
      <c r="G56" s="31">
        <f>E50-C56</f>
        <v>2.41</v>
      </c>
      <c r="H56" s="31">
        <f>F50-D56</f>
        <v>-0.10333333333333528</v>
      </c>
      <c r="I56" s="13">
        <f t="shared" si="27"/>
        <v>4.6265689023102681</v>
      </c>
      <c r="J56" s="13">
        <f t="shared" si="28"/>
        <v>0.93531927722635033</v>
      </c>
      <c r="K56" s="14">
        <f t="shared" si="29"/>
        <v>4.9465129340968597</v>
      </c>
      <c r="M56" s="6" t="s">
        <v>30</v>
      </c>
      <c r="N56" s="13">
        <v>22.86</v>
      </c>
      <c r="O56" s="13">
        <v>20.85</v>
      </c>
      <c r="P56" s="13"/>
      <c r="Q56" s="13"/>
      <c r="R56" s="31">
        <f>P50-N56</f>
        <v>2.41</v>
      </c>
      <c r="S56" s="31">
        <f>Q50-O56</f>
        <v>-0.16000000000000014</v>
      </c>
      <c r="T56" s="13">
        <f t="shared" si="30"/>
        <v>4.6265689023102681</v>
      </c>
      <c r="U56" s="13">
        <f t="shared" si="31"/>
        <v>0.89914417096696686</v>
      </c>
      <c r="V56" s="14">
        <f t="shared" si="32"/>
        <v>5.145525102314477</v>
      </c>
      <c r="X56" s="4" t="s">
        <v>30</v>
      </c>
      <c r="Y56" s="13">
        <v>22.86</v>
      </c>
      <c r="Z56" s="13">
        <v>16.75</v>
      </c>
      <c r="AA56" s="13"/>
      <c r="AB56" s="13"/>
      <c r="AC56" s="31">
        <f>AA50-Y56</f>
        <v>2.41</v>
      </c>
      <c r="AD56" s="31">
        <f>AB50-Z56</f>
        <v>-1.3033333333333328</v>
      </c>
      <c r="AE56" s="13">
        <f t="shared" si="33"/>
        <v>4.6265689023102681</v>
      </c>
      <c r="AF56" s="13">
        <f t="shared" si="34"/>
        <v>0.43379773036925989</v>
      </c>
      <c r="AG56" s="14">
        <f t="shared" si="35"/>
        <v>10.665267654517262</v>
      </c>
    </row>
    <row r="57" spans="1:33" ht="13.8" customHeight="1">
      <c r="A57" s="41"/>
      <c r="B57" s="4"/>
      <c r="C57" s="13">
        <v>22.07</v>
      </c>
      <c r="D57" s="13">
        <v>15.83</v>
      </c>
      <c r="E57" s="13"/>
      <c r="F57" s="13"/>
      <c r="G57" s="31">
        <f>E50-C57</f>
        <v>3.1999999999999993</v>
      </c>
      <c r="H57" s="31">
        <f>F50-D57</f>
        <v>-5.3333333333334565E-2</v>
      </c>
      <c r="I57" s="13">
        <f t="shared" si="27"/>
        <v>7.6441904370258245</v>
      </c>
      <c r="J57" s="13">
        <f t="shared" si="28"/>
        <v>0.96607657965186089</v>
      </c>
      <c r="K57" s="14">
        <f t="shared" si="29"/>
        <v>7.9126133456009402</v>
      </c>
      <c r="M57" s="6"/>
      <c r="N57" s="13">
        <v>22.07</v>
      </c>
      <c r="O57" s="13">
        <v>20.81</v>
      </c>
      <c r="P57" s="13"/>
      <c r="Q57" s="13"/>
      <c r="R57" s="31">
        <f>P50-N57</f>
        <v>3.1999999999999993</v>
      </c>
      <c r="S57" s="31">
        <f>Q50-O57</f>
        <v>-0.11999999999999744</v>
      </c>
      <c r="T57" s="13">
        <f t="shared" si="30"/>
        <v>7.6441904370258245</v>
      </c>
      <c r="U57" s="13">
        <f t="shared" si="31"/>
        <v>0.92336200471460717</v>
      </c>
      <c r="V57" s="14">
        <f t="shared" si="32"/>
        <v>8.2786495415614283</v>
      </c>
      <c r="X57" s="4"/>
      <c r="Y57" s="13">
        <v>22.07</v>
      </c>
      <c r="Z57" s="13">
        <v>15.34</v>
      </c>
      <c r="AA57" s="13"/>
      <c r="AB57" s="13"/>
      <c r="AC57" s="31">
        <f>AA50-Y57</f>
        <v>3.1999999999999993</v>
      </c>
      <c r="AD57" s="31">
        <f>AB50-Z57</f>
        <v>0.10666666666666735</v>
      </c>
      <c r="AE57" s="13">
        <f t="shared" si="33"/>
        <v>7.6441904370258245</v>
      </c>
      <c r="AF57" s="13">
        <f t="shared" si="34"/>
        <v>1.0707422233566037</v>
      </c>
      <c r="AG57" s="14">
        <f t="shared" si="35"/>
        <v>7.1391510209268887</v>
      </c>
    </row>
    <row r="58" spans="1:33">
      <c r="A58" s="41"/>
      <c r="B58" s="4"/>
      <c r="C58" s="13">
        <v>22.03</v>
      </c>
      <c r="D58" s="13">
        <v>15.15</v>
      </c>
      <c r="E58" s="13"/>
      <c r="F58" s="13"/>
      <c r="G58" s="31">
        <f>E50-C58</f>
        <v>3.2399999999999984</v>
      </c>
      <c r="H58" s="31">
        <f>F50-D58</f>
        <v>0.62666666666666515</v>
      </c>
      <c r="I58" s="13">
        <f t="shared" si="27"/>
        <v>7.8410304727672528</v>
      </c>
      <c r="J58" s="13">
        <f t="shared" si="28"/>
        <v>1.5000793874734943</v>
      </c>
      <c r="K58" s="14">
        <f t="shared" si="29"/>
        <v>5.2270770055533475</v>
      </c>
      <c r="M58" s="6"/>
      <c r="N58" s="13">
        <v>22.03</v>
      </c>
      <c r="O58" s="13">
        <v>20.23</v>
      </c>
      <c r="P58" s="13"/>
      <c r="Q58" s="13"/>
      <c r="R58" s="31">
        <f>P50-N58</f>
        <v>3.2399999999999984</v>
      </c>
      <c r="S58" s="31">
        <f>Q50-O58</f>
        <v>0.46000000000000085</v>
      </c>
      <c r="T58" s="13">
        <f t="shared" si="30"/>
        <v>7.8410304727672528</v>
      </c>
      <c r="U58" s="13">
        <f t="shared" si="31"/>
        <v>1.3575025910298049</v>
      </c>
      <c r="V58" s="14">
        <f t="shared" si="32"/>
        <v>5.7760703549147756</v>
      </c>
      <c r="X58" s="4"/>
      <c r="Y58" s="13">
        <v>22.03</v>
      </c>
      <c r="Z58" s="13">
        <v>16.45</v>
      </c>
      <c r="AA58" s="13"/>
      <c r="AB58" s="13"/>
      <c r="AC58" s="31">
        <f>AA50-Y58</f>
        <v>3.2399999999999984</v>
      </c>
      <c r="AD58" s="31">
        <f>AB50-Z58</f>
        <v>-1.0033333333333321</v>
      </c>
      <c r="AE58" s="13">
        <f t="shared" si="33"/>
        <v>7.8410304727672528</v>
      </c>
      <c r="AF58" s="13">
        <f t="shared" si="34"/>
        <v>0.52574619457093796</v>
      </c>
      <c r="AG58" s="14">
        <f t="shared" si="35"/>
        <v>14.914098387657045</v>
      </c>
    </row>
    <row r="59" spans="1:33">
      <c r="A59" s="41"/>
      <c r="B59" s="4" t="s">
        <v>31</v>
      </c>
      <c r="C59" s="13">
        <v>22.46</v>
      </c>
      <c r="D59" s="13">
        <v>15.51</v>
      </c>
      <c r="E59" s="3"/>
      <c r="F59" s="3"/>
      <c r="G59" s="31">
        <f>E50-C59</f>
        <v>2.8099999999999987</v>
      </c>
      <c r="H59" s="31">
        <f>F50-D59</f>
        <v>0.26666666666666572</v>
      </c>
      <c r="I59" s="13">
        <f t="shared" si="27"/>
        <v>5.9658931611556909</v>
      </c>
      <c r="J59" s="13">
        <f t="shared" si="28"/>
        <v>1.1883441464443889</v>
      </c>
      <c r="K59" s="14">
        <f t="shared" si="29"/>
        <v>5.0203412698300172</v>
      </c>
      <c r="M59" s="6" t="s">
        <v>31</v>
      </c>
      <c r="N59" s="13">
        <v>22.46</v>
      </c>
      <c r="O59" s="13">
        <v>20.72</v>
      </c>
      <c r="P59" s="3"/>
      <c r="Q59" s="3"/>
      <c r="R59" s="31">
        <f>P50-N59</f>
        <v>2.8099999999999987</v>
      </c>
      <c r="S59" s="31">
        <f>Q50-O59</f>
        <v>-2.9999999999997584E-2</v>
      </c>
      <c r="T59" s="13">
        <f t="shared" si="30"/>
        <v>5.9658931611556909</v>
      </c>
      <c r="U59" s="13">
        <f t="shared" si="31"/>
        <v>0.98026387904759804</v>
      </c>
      <c r="V59" s="14">
        <f t="shared" si="32"/>
        <v>6.0860073380975912</v>
      </c>
      <c r="X59" s="4" t="s">
        <v>31</v>
      </c>
      <c r="Y59" s="13">
        <v>22.46</v>
      </c>
      <c r="Z59" s="13">
        <v>15.77</v>
      </c>
      <c r="AA59" s="3"/>
      <c r="AB59" s="3"/>
      <c r="AC59" s="31">
        <f>AA50-Y59</f>
        <v>2.8099999999999987</v>
      </c>
      <c r="AD59" s="31">
        <f>AB50-Z59</f>
        <v>-0.32333333333333236</v>
      </c>
      <c r="AE59" s="13">
        <f t="shared" si="33"/>
        <v>5.9658931611556909</v>
      </c>
      <c r="AF59" s="13">
        <f t="shared" si="34"/>
        <v>0.81286338117195178</v>
      </c>
      <c r="AG59" s="14">
        <f t="shared" si="35"/>
        <v>7.3393552955409556</v>
      </c>
    </row>
    <row r="60" spans="1:33">
      <c r="A60" s="41"/>
      <c r="B60" s="4"/>
      <c r="C60" s="13">
        <v>22.46</v>
      </c>
      <c r="D60" s="13">
        <v>15.11</v>
      </c>
      <c r="E60" s="3"/>
      <c r="F60" s="3"/>
      <c r="G60" s="31">
        <f>E50-C60</f>
        <v>2.8099999999999987</v>
      </c>
      <c r="H60" s="31">
        <f>F50-D60</f>
        <v>0.66666666666666607</v>
      </c>
      <c r="I60" s="13">
        <f t="shared" si="27"/>
        <v>5.9658931611556909</v>
      </c>
      <c r="J60" s="13">
        <f t="shared" si="28"/>
        <v>1.5394145185413004</v>
      </c>
      <c r="K60" s="14">
        <f t="shared" si="29"/>
        <v>3.875429969836051</v>
      </c>
      <c r="M60" s="6"/>
      <c r="N60" s="13">
        <v>22.46</v>
      </c>
      <c r="O60" s="13">
        <v>20.100000000000001</v>
      </c>
      <c r="P60" s="3"/>
      <c r="Q60" s="3"/>
      <c r="R60" s="31">
        <f>P50-N60</f>
        <v>2.8099999999999987</v>
      </c>
      <c r="S60" s="31">
        <f>Q50-O60</f>
        <v>0.58999999999999986</v>
      </c>
      <c r="T60" s="13">
        <f t="shared" si="30"/>
        <v>5.9658931611556909</v>
      </c>
      <c r="U60" s="13">
        <f t="shared" si="31"/>
        <v>1.4799748457123978</v>
      </c>
      <c r="V60" s="14">
        <f t="shared" si="32"/>
        <v>4.0310774054297935</v>
      </c>
      <c r="X60" s="4"/>
      <c r="Y60" s="13">
        <v>22.46</v>
      </c>
      <c r="Z60" s="13">
        <v>16.37</v>
      </c>
      <c r="AA60" s="3"/>
      <c r="AB60" s="3"/>
      <c r="AC60" s="31">
        <f>AA50-Y60</f>
        <v>2.8099999999999987</v>
      </c>
      <c r="AD60" s="31">
        <f>AB50-Z60</f>
        <v>-0.92333333333333378</v>
      </c>
      <c r="AE60" s="13">
        <f t="shared" si="33"/>
        <v>5.9658931611556909</v>
      </c>
      <c r="AF60" s="13">
        <f t="shared" si="34"/>
        <v>0.55340086613954398</v>
      </c>
      <c r="AG60" s="14">
        <f t="shared" si="35"/>
        <v>10.780418908219325</v>
      </c>
    </row>
    <row r="61" spans="1:33">
      <c r="A61" s="41"/>
      <c r="B61" s="4"/>
      <c r="C61" s="13">
        <v>22.57</v>
      </c>
      <c r="D61" s="13">
        <v>15.08</v>
      </c>
      <c r="E61" s="3"/>
      <c r="F61" s="3"/>
      <c r="G61" s="31">
        <f>E50-C61</f>
        <v>2.6999999999999993</v>
      </c>
      <c r="H61" s="31">
        <f>F50-D61</f>
        <v>0.69666666666666544</v>
      </c>
      <c r="I61" s="13">
        <f t="shared" si="27"/>
        <v>5.5630242281522717</v>
      </c>
      <c r="J61" s="13">
        <f t="shared" si="28"/>
        <v>1.5695912868687518</v>
      </c>
      <c r="K61" s="14">
        <f t="shared" si="29"/>
        <v>3.5442501972919325</v>
      </c>
      <c r="M61" s="6"/>
      <c r="N61" s="13">
        <v>22.57</v>
      </c>
      <c r="O61" s="13">
        <v>20.43</v>
      </c>
      <c r="P61" s="3"/>
      <c r="Q61" s="3"/>
      <c r="R61" s="31">
        <f>P50-N61</f>
        <v>2.6999999999999993</v>
      </c>
      <c r="S61" s="31">
        <f>Q50-O61</f>
        <v>0.26000000000000156</v>
      </c>
      <c r="T61" s="13">
        <f t="shared" si="30"/>
        <v>5.5630242281522717</v>
      </c>
      <c r="U61" s="13">
        <f t="shared" si="31"/>
        <v>1.1885770317497535</v>
      </c>
      <c r="V61" s="14">
        <f t="shared" si="32"/>
        <v>4.6804069736756677</v>
      </c>
      <c r="X61" s="4"/>
      <c r="Y61" s="13">
        <v>22.57</v>
      </c>
      <c r="Z61" s="13">
        <v>16.38</v>
      </c>
      <c r="AA61" s="3"/>
      <c r="AB61" s="3"/>
      <c r="AC61" s="31">
        <f>AA50-Y61</f>
        <v>2.6999999999999993</v>
      </c>
      <c r="AD61" s="31">
        <f>AB50-Z61</f>
        <v>-0.93333333333333179</v>
      </c>
      <c r="AE61" s="13">
        <f t="shared" si="33"/>
        <v>5.5630242281522717</v>
      </c>
      <c r="AF61" s="13">
        <f t="shared" si="34"/>
        <v>0.54986600731039403</v>
      </c>
      <c r="AG61" s="14">
        <f t="shared" si="35"/>
        <v>10.117054253568357</v>
      </c>
    </row>
    <row r="62" spans="1:33">
      <c r="V62" s="7"/>
      <c r="AG62" s="7"/>
    </row>
    <row r="63" spans="1:33" ht="26.4" customHeight="1">
      <c r="B63" s="3"/>
      <c r="C63" s="6" t="s">
        <v>112</v>
      </c>
      <c r="D63" s="39"/>
      <c r="E63" s="4" t="s">
        <v>90</v>
      </c>
      <c r="F63" s="4"/>
      <c r="G63" s="37" t="s">
        <v>96</v>
      </c>
      <c r="H63" s="37"/>
      <c r="I63" s="4" t="s">
        <v>97</v>
      </c>
      <c r="J63" s="4"/>
      <c r="K63" s="13" t="s">
        <v>92</v>
      </c>
      <c r="M63" s="3"/>
      <c r="N63" s="6" t="s">
        <v>112</v>
      </c>
      <c r="O63" s="39"/>
      <c r="P63" s="4" t="s">
        <v>90</v>
      </c>
      <c r="Q63" s="4"/>
      <c r="R63" s="37" t="s">
        <v>96</v>
      </c>
      <c r="S63" s="37"/>
      <c r="T63" s="4" t="s">
        <v>97</v>
      </c>
      <c r="U63" s="4"/>
      <c r="V63" s="13" t="s">
        <v>92</v>
      </c>
      <c r="X63" s="3"/>
      <c r="Y63" s="6" t="s">
        <v>112</v>
      </c>
      <c r="Z63" s="39"/>
      <c r="AA63" s="4" t="s">
        <v>90</v>
      </c>
      <c r="AB63" s="4"/>
      <c r="AC63" s="37" t="s">
        <v>96</v>
      </c>
      <c r="AD63" s="37"/>
      <c r="AE63" s="4" t="s">
        <v>97</v>
      </c>
      <c r="AF63" s="4"/>
      <c r="AG63" s="13" t="s">
        <v>92</v>
      </c>
    </row>
    <row r="64" spans="1:33">
      <c r="B64" s="38" t="s">
        <v>91</v>
      </c>
      <c r="C64" s="3" t="s">
        <v>98</v>
      </c>
      <c r="D64" s="13" t="s">
        <v>95</v>
      </c>
      <c r="E64" s="13" t="s">
        <v>98</v>
      </c>
      <c r="F64" s="13" t="s">
        <v>95</v>
      </c>
      <c r="G64" s="13" t="s">
        <v>98</v>
      </c>
      <c r="H64" s="13" t="s">
        <v>95</v>
      </c>
      <c r="I64" s="13" t="s">
        <v>98</v>
      </c>
      <c r="J64" s="13" t="s">
        <v>89</v>
      </c>
      <c r="K64" s="38" t="s">
        <v>99</v>
      </c>
      <c r="M64" s="38" t="s">
        <v>91</v>
      </c>
      <c r="N64" s="3" t="s">
        <v>98</v>
      </c>
      <c r="O64" s="13" t="s">
        <v>95</v>
      </c>
      <c r="P64" s="13" t="s">
        <v>98</v>
      </c>
      <c r="Q64" s="13" t="s">
        <v>95</v>
      </c>
      <c r="R64" s="13" t="s">
        <v>98</v>
      </c>
      <c r="S64" s="13" t="s">
        <v>95</v>
      </c>
      <c r="T64" s="13" t="s">
        <v>98</v>
      </c>
      <c r="U64" s="13" t="s">
        <v>89</v>
      </c>
      <c r="V64" s="38" t="s">
        <v>99</v>
      </c>
      <c r="X64" s="38" t="s">
        <v>91</v>
      </c>
      <c r="Y64" s="3" t="s">
        <v>98</v>
      </c>
      <c r="Z64" s="13" t="s">
        <v>95</v>
      </c>
      <c r="AA64" s="13" t="s">
        <v>98</v>
      </c>
      <c r="AB64" s="13" t="s">
        <v>95</v>
      </c>
      <c r="AC64" s="13" t="s">
        <v>98</v>
      </c>
      <c r="AD64" s="13" t="s">
        <v>95</v>
      </c>
      <c r="AE64" s="13" t="s">
        <v>98</v>
      </c>
      <c r="AF64" s="13" t="s">
        <v>89</v>
      </c>
      <c r="AG64" s="38" t="s">
        <v>99</v>
      </c>
    </row>
    <row r="65" spans="1:33">
      <c r="A65" s="41" t="s">
        <v>107</v>
      </c>
      <c r="B65" s="4" t="s">
        <v>28</v>
      </c>
      <c r="C65" s="13">
        <v>23.73</v>
      </c>
      <c r="D65" s="13">
        <v>15.86</v>
      </c>
      <c r="E65" s="13">
        <f>AVERAGE(C65:C67)</f>
        <v>23.406666666666666</v>
      </c>
      <c r="F65" s="13">
        <f>AVERAGE(D65:D67)</f>
        <v>15.776666666666666</v>
      </c>
      <c r="G65" s="13">
        <f>E65-C65</f>
        <v>-0.32333333333333414</v>
      </c>
      <c r="H65" s="13">
        <f>F65-D65</f>
        <v>-8.3333333333333925E-2</v>
      </c>
      <c r="I65" s="13">
        <f>1.91279^G65</f>
        <v>0.81082583014243081</v>
      </c>
      <c r="J65" s="13">
        <f>1.91^H65</f>
        <v>0.94750291058614533</v>
      </c>
      <c r="K65" s="14">
        <f>I65/J65</f>
        <v>0.85575022628778719</v>
      </c>
      <c r="M65" s="6" t="s">
        <v>28</v>
      </c>
      <c r="N65" s="13">
        <v>23.73</v>
      </c>
      <c r="O65" s="13">
        <v>20.6</v>
      </c>
      <c r="P65" s="13">
        <f>AVERAGE(N65:N67)</f>
        <v>23.406666666666666</v>
      </c>
      <c r="Q65" s="13">
        <f>AVERAGE(O65:O67)</f>
        <v>20.69</v>
      </c>
      <c r="R65" s="13">
        <f>P65-N65</f>
        <v>-0.32333333333333414</v>
      </c>
      <c r="S65" s="13">
        <f>Q65-O65</f>
        <v>8.9999999999999858E-2</v>
      </c>
      <c r="T65" s="13">
        <f>1.91279^R65</f>
        <v>0.81082583014243081</v>
      </c>
      <c r="U65" s="13">
        <f>1.94342^S65</f>
        <v>1.0616246651285788</v>
      </c>
      <c r="V65" s="14">
        <f>T65/U65</f>
        <v>0.76375941213105436</v>
      </c>
      <c r="X65" s="4" t="s">
        <v>28</v>
      </c>
      <c r="Y65" s="13">
        <v>23.73</v>
      </c>
      <c r="Z65" s="13">
        <v>16.21</v>
      </c>
      <c r="AA65" s="13">
        <f>AVERAGE(Y65:Y67)</f>
        <v>23.406666666666666</v>
      </c>
      <c r="AB65" s="13">
        <f>AVERAGE(Z65:Z67)</f>
        <v>15.446666666666667</v>
      </c>
      <c r="AC65" s="13">
        <f>AA65-Y65</f>
        <v>-0.32333333333333414</v>
      </c>
      <c r="AD65" s="13">
        <f>AB65-Z65</f>
        <v>-0.76333333333333364</v>
      </c>
      <c r="AE65" s="13">
        <f>1.91279^AC65</f>
        <v>0.81082583014243081</v>
      </c>
      <c r="AF65" s="13">
        <f>1.898^AD65</f>
        <v>0.61315069917378828</v>
      </c>
      <c r="AG65" s="14">
        <f>AE65/AF65</f>
        <v>1.3223924089705954</v>
      </c>
    </row>
    <row r="66" spans="1:33">
      <c r="A66" s="41"/>
      <c r="B66" s="4"/>
      <c r="C66" s="13">
        <v>22.66</v>
      </c>
      <c r="D66" s="13">
        <v>15.63</v>
      </c>
      <c r="E66" s="13"/>
      <c r="F66" s="13"/>
      <c r="G66" s="31">
        <f>E65-C66</f>
        <v>0.74666666666666615</v>
      </c>
      <c r="H66" s="31">
        <f>F65-D66</f>
        <v>0.14666666666666472</v>
      </c>
      <c r="I66" s="13">
        <f t="shared" ref="I66:I76" si="36">1.91279^G66</f>
        <v>1.6229740598164297</v>
      </c>
      <c r="J66" s="13">
        <f t="shared" ref="J66:J76" si="37">1.91^H66</f>
        <v>1.09955821400696</v>
      </c>
      <c r="K66" s="14">
        <f t="shared" ref="K66:K76" si="38">I66/J66</f>
        <v>1.4760237694938056</v>
      </c>
      <c r="M66" s="6"/>
      <c r="N66" s="13">
        <v>22.66</v>
      </c>
      <c r="O66" s="13">
        <v>20.83</v>
      </c>
      <c r="P66" s="13"/>
      <c r="Q66" s="13"/>
      <c r="R66" s="31">
        <f>P65-N66</f>
        <v>0.74666666666666615</v>
      </c>
      <c r="S66" s="31">
        <f>Q65-O66</f>
        <v>-0.13999999999999702</v>
      </c>
      <c r="T66" s="13">
        <f t="shared" ref="T66:T76" si="39">1.91279^R66</f>
        <v>1.6229740598164297</v>
      </c>
      <c r="U66" s="13">
        <f t="shared" ref="U66:U76" si="40">1.94342^S66</f>
        <v>0.91117263141048865</v>
      </c>
      <c r="V66" s="14">
        <f t="shared" ref="V66:V76" si="41">T66/U66</f>
        <v>1.781192722288067</v>
      </c>
      <c r="X66" s="4"/>
      <c r="Y66" s="13">
        <v>22.66</v>
      </c>
      <c r="Z66" s="13">
        <v>14.63</v>
      </c>
      <c r="AA66" s="13"/>
      <c r="AB66" s="13"/>
      <c r="AC66" s="31">
        <f>AA65-Y66</f>
        <v>0.74666666666666615</v>
      </c>
      <c r="AD66" s="31">
        <f>AB65-Z66</f>
        <v>0.81666666666666643</v>
      </c>
      <c r="AE66" s="13">
        <f t="shared" ref="AE66:AE76" si="42">1.91279^AC66</f>
        <v>1.6229740598164297</v>
      </c>
      <c r="AF66" s="13">
        <f t="shared" ref="AF66:AF76" si="43">1.898^AD66</f>
        <v>1.6876222267698191</v>
      </c>
      <c r="AG66" s="14">
        <f>AE66/AF66</f>
        <v>0.96169274975885521</v>
      </c>
    </row>
    <row r="67" spans="1:33">
      <c r="A67" s="41"/>
      <c r="B67" s="4"/>
      <c r="C67" s="13">
        <v>23.83</v>
      </c>
      <c r="D67" s="13">
        <v>15.84</v>
      </c>
      <c r="E67" s="13"/>
      <c r="F67" s="13"/>
      <c r="G67" s="31">
        <f>E65-C67</f>
        <v>-0.42333333333333201</v>
      </c>
      <c r="H67" s="31">
        <f>F65-D67</f>
        <v>-6.3333333333334352E-2</v>
      </c>
      <c r="I67" s="13">
        <f t="shared" si="36"/>
        <v>0.75990770168181887</v>
      </c>
      <c r="J67" s="13">
        <f t="shared" si="37"/>
        <v>0.95984525009629906</v>
      </c>
      <c r="K67" s="14">
        <f t="shared" si="38"/>
        <v>0.79169814259702709</v>
      </c>
      <c r="M67" s="6"/>
      <c r="N67" s="13">
        <v>23.83</v>
      </c>
      <c r="O67" s="13">
        <v>20.64</v>
      </c>
      <c r="P67" s="13"/>
      <c r="Q67" s="13"/>
      <c r="R67" s="31">
        <f>P65-N67</f>
        <v>-0.42333333333333201</v>
      </c>
      <c r="S67" s="31">
        <f>Q65-O67</f>
        <v>5.0000000000000711E-2</v>
      </c>
      <c r="T67" s="13">
        <f t="shared" si="39"/>
        <v>0.75990770168181887</v>
      </c>
      <c r="U67" s="13">
        <f t="shared" si="40"/>
        <v>1.03378049403295</v>
      </c>
      <c r="V67" s="14">
        <f t="shared" si="41"/>
        <v>0.7350764558511762</v>
      </c>
      <c r="X67" s="4"/>
      <c r="Y67" s="13">
        <v>23.83</v>
      </c>
      <c r="Z67" s="13">
        <v>15.5</v>
      </c>
      <c r="AA67" s="13"/>
      <c r="AB67" s="13"/>
      <c r="AC67" s="31">
        <f>AA65-Y67</f>
        <v>-0.42333333333333201</v>
      </c>
      <c r="AD67" s="31">
        <f>AB65-Z67</f>
        <v>-5.3333333333332789E-2</v>
      </c>
      <c r="AE67" s="13">
        <f t="shared" si="42"/>
        <v>0.75990770168181887</v>
      </c>
      <c r="AF67" s="13">
        <f t="shared" si="43"/>
        <v>0.96640136693341072</v>
      </c>
      <c r="AG67" s="14">
        <f t="shared" ref="AG67:AG76" si="44">AE67/AF67</f>
        <v>0.7863272214661301</v>
      </c>
    </row>
    <row r="68" spans="1:33">
      <c r="A68" s="41"/>
      <c r="B68" s="4" t="s">
        <v>29</v>
      </c>
      <c r="C68" s="13">
        <v>24.87</v>
      </c>
      <c r="D68" s="13">
        <v>15.94</v>
      </c>
      <c r="E68" s="13"/>
      <c r="F68" s="13"/>
      <c r="G68" s="31">
        <f>E65-C68</f>
        <v>-1.4633333333333347</v>
      </c>
      <c r="H68" s="31">
        <f>F65-D68</f>
        <v>-0.163333333333334</v>
      </c>
      <c r="I68" s="13">
        <f t="shared" si="36"/>
        <v>0.38710328943013278</v>
      </c>
      <c r="J68" s="13">
        <f t="shared" si="37"/>
        <v>0.89970033740810851</v>
      </c>
      <c r="K68" s="14">
        <f t="shared" si="38"/>
        <v>0.43025802407200925</v>
      </c>
      <c r="M68" s="6" t="s">
        <v>29</v>
      </c>
      <c r="N68" s="13">
        <v>24.87</v>
      </c>
      <c r="O68" s="13">
        <v>19.489999999999998</v>
      </c>
      <c r="P68" s="13"/>
      <c r="Q68" s="13"/>
      <c r="R68" s="31">
        <f>P65-N68</f>
        <v>-1.4633333333333347</v>
      </c>
      <c r="S68" s="31">
        <f>Q65-O68</f>
        <v>1.2000000000000028</v>
      </c>
      <c r="T68" s="13">
        <f t="shared" si="39"/>
        <v>0.38710328943013278</v>
      </c>
      <c r="U68" s="13">
        <f t="shared" si="40"/>
        <v>2.2196270119534023</v>
      </c>
      <c r="V68" s="14">
        <f t="shared" si="41"/>
        <v>0.17440015252358057</v>
      </c>
      <c r="X68" s="4" t="s">
        <v>29</v>
      </c>
      <c r="Y68" s="13">
        <v>24.87</v>
      </c>
      <c r="Z68" s="13">
        <v>15.7</v>
      </c>
      <c r="AA68" s="13"/>
      <c r="AB68" s="13"/>
      <c r="AC68" s="31">
        <f>AA65-Y68</f>
        <v>-1.4633333333333347</v>
      </c>
      <c r="AD68" s="31">
        <f>AB65-Z68</f>
        <v>-0.25333333333333208</v>
      </c>
      <c r="AE68" s="13">
        <f t="shared" si="42"/>
        <v>0.38710328943013278</v>
      </c>
      <c r="AF68" s="13">
        <f t="shared" si="43"/>
        <v>0.85015535349450777</v>
      </c>
      <c r="AG68" s="14">
        <f t="shared" si="44"/>
        <v>0.4553324140569957</v>
      </c>
    </row>
    <row r="69" spans="1:33">
      <c r="A69" s="41"/>
      <c r="B69" s="4"/>
      <c r="C69" s="13">
        <v>25.55</v>
      </c>
      <c r="D69" s="13">
        <v>16.84</v>
      </c>
      <c r="E69" s="13"/>
      <c r="F69" s="13"/>
      <c r="G69" s="31">
        <f>E65-C69</f>
        <v>-2.1433333333333344</v>
      </c>
      <c r="H69" s="31">
        <f>F65-D69</f>
        <v>-1.0633333333333344</v>
      </c>
      <c r="I69" s="13">
        <f t="shared" si="36"/>
        <v>0.24905376003310339</v>
      </c>
      <c r="J69" s="13">
        <f t="shared" si="37"/>
        <v>0.50253678015513037</v>
      </c>
      <c r="K69" s="14">
        <f t="shared" si="38"/>
        <v>0.49559309859115558</v>
      </c>
      <c r="M69" s="6"/>
      <c r="N69" s="13">
        <v>25.55</v>
      </c>
      <c r="O69" s="13">
        <v>20.5</v>
      </c>
      <c r="P69" s="13"/>
      <c r="Q69" s="13"/>
      <c r="R69" s="31">
        <f>P65-N69</f>
        <v>-2.1433333333333344</v>
      </c>
      <c r="S69" s="31">
        <f>Q65-O69</f>
        <v>0.19000000000000128</v>
      </c>
      <c r="T69" s="13">
        <f t="shared" si="39"/>
        <v>0.24905376003310339</v>
      </c>
      <c r="U69" s="13">
        <f t="shared" si="40"/>
        <v>1.1345605194842912</v>
      </c>
      <c r="V69" s="14">
        <f t="shared" si="41"/>
        <v>0.21951562367630204</v>
      </c>
      <c r="X69" s="4"/>
      <c r="Y69" s="13">
        <v>25.55</v>
      </c>
      <c r="Z69" s="13">
        <v>15.04</v>
      </c>
      <c r="AA69" s="13"/>
      <c r="AB69" s="13"/>
      <c r="AC69" s="31">
        <f>AA65-Y69</f>
        <v>-2.1433333333333344</v>
      </c>
      <c r="AD69" s="31">
        <f>AB65-Z69</f>
        <v>0.40666666666666806</v>
      </c>
      <c r="AE69" s="13">
        <f t="shared" si="42"/>
        <v>0.24905376003310339</v>
      </c>
      <c r="AF69" s="13">
        <f t="shared" si="43"/>
        <v>1.2976984660961035</v>
      </c>
      <c r="AG69" s="14">
        <f t="shared" si="44"/>
        <v>0.19191959190823243</v>
      </c>
    </row>
    <row r="70" spans="1:33">
      <c r="A70" s="41"/>
      <c r="B70" s="4"/>
      <c r="C70" s="13">
        <v>25.38</v>
      </c>
      <c r="D70" s="13">
        <v>16</v>
      </c>
      <c r="E70" s="13"/>
      <c r="F70" s="13"/>
      <c r="G70" s="31">
        <f>E65-C70</f>
        <v>-1.9733333333333327</v>
      </c>
      <c r="H70" s="31">
        <f>F65-D70</f>
        <v>-0.22333333333333449</v>
      </c>
      <c r="I70" s="13">
        <f t="shared" si="36"/>
        <v>0.27808434625667139</v>
      </c>
      <c r="J70" s="13">
        <f t="shared" si="37"/>
        <v>0.86543784228705811</v>
      </c>
      <c r="K70" s="14">
        <f t="shared" si="38"/>
        <v>0.32132214778335666</v>
      </c>
      <c r="M70" s="6"/>
      <c r="N70" s="13">
        <v>25.38</v>
      </c>
      <c r="O70" s="13">
        <v>19.53</v>
      </c>
      <c r="P70" s="13"/>
      <c r="Q70" s="13"/>
      <c r="R70" s="31">
        <f>P65-N70</f>
        <v>-1.9733333333333327</v>
      </c>
      <c r="S70" s="31">
        <f>Q65-O70</f>
        <v>1.1600000000000001</v>
      </c>
      <c r="T70" s="13">
        <f t="shared" si="39"/>
        <v>0.27808434625667139</v>
      </c>
      <c r="U70" s="13">
        <f t="shared" si="40"/>
        <v>2.1614108868770039</v>
      </c>
      <c r="V70" s="14">
        <f t="shared" si="41"/>
        <v>0.12865871452071384</v>
      </c>
      <c r="X70" s="4"/>
      <c r="Y70" s="13">
        <v>25.38</v>
      </c>
      <c r="Z70" s="13">
        <v>16.03</v>
      </c>
      <c r="AA70" s="13"/>
      <c r="AB70" s="13"/>
      <c r="AC70" s="31">
        <f>AA65-Y70</f>
        <v>-1.9733333333333327</v>
      </c>
      <c r="AD70" s="31">
        <f>AB65-Z70</f>
        <v>-0.58333333333333393</v>
      </c>
      <c r="AE70" s="13">
        <f t="shared" si="42"/>
        <v>0.27808434625667139</v>
      </c>
      <c r="AF70" s="13">
        <f t="shared" si="43"/>
        <v>0.68811423991640464</v>
      </c>
      <c r="AG70" s="14">
        <f t="shared" si="44"/>
        <v>0.40412526020454742</v>
      </c>
    </row>
    <row r="71" spans="1:33">
      <c r="A71" s="41"/>
      <c r="B71" s="4" t="s">
        <v>30</v>
      </c>
      <c r="C71" s="13">
        <v>21.49</v>
      </c>
      <c r="D71" s="13">
        <v>15.88</v>
      </c>
      <c r="E71" s="13"/>
      <c r="F71" s="13"/>
      <c r="G71" s="31">
        <f>E65-C71</f>
        <v>1.9166666666666679</v>
      </c>
      <c r="H71" s="31">
        <f>F65-D71</f>
        <v>-0.10333333333333528</v>
      </c>
      <c r="I71" s="13">
        <f t="shared" si="36"/>
        <v>3.4662693811464114</v>
      </c>
      <c r="J71" s="13">
        <f t="shared" si="37"/>
        <v>0.93531927722635033</v>
      </c>
      <c r="K71" s="14">
        <f t="shared" si="38"/>
        <v>3.7059744897223612</v>
      </c>
      <c r="M71" s="6" t="s">
        <v>30</v>
      </c>
      <c r="N71" s="13">
        <v>21.49</v>
      </c>
      <c r="O71" s="13">
        <v>20.85</v>
      </c>
      <c r="P71" s="13"/>
      <c r="Q71" s="13"/>
      <c r="R71" s="31">
        <f>P65-N71</f>
        <v>1.9166666666666679</v>
      </c>
      <c r="S71" s="31">
        <f>Q65-O71</f>
        <v>-0.16000000000000014</v>
      </c>
      <c r="T71" s="13">
        <f t="shared" si="39"/>
        <v>3.4662693811464114</v>
      </c>
      <c r="U71" s="13">
        <f t="shared" si="40"/>
        <v>0.89914417096696686</v>
      </c>
      <c r="V71" s="14">
        <f t="shared" si="41"/>
        <v>3.8550762970733383</v>
      </c>
      <c r="X71" s="4" t="s">
        <v>30</v>
      </c>
      <c r="Y71" s="13">
        <v>21.49</v>
      </c>
      <c r="Z71" s="13">
        <v>16.75</v>
      </c>
      <c r="AA71" s="13"/>
      <c r="AB71" s="13"/>
      <c r="AC71" s="31">
        <f>AA65-Y71</f>
        <v>1.9166666666666679</v>
      </c>
      <c r="AD71" s="31">
        <f>AB65-Z71</f>
        <v>-1.3033333333333328</v>
      </c>
      <c r="AE71" s="13">
        <f t="shared" si="42"/>
        <v>3.4662693811464114</v>
      </c>
      <c r="AF71" s="13">
        <f t="shared" si="43"/>
        <v>0.43379773036925989</v>
      </c>
      <c r="AG71" s="14">
        <f t="shared" si="44"/>
        <v>7.9905198632455567</v>
      </c>
    </row>
    <row r="72" spans="1:33">
      <c r="A72" s="41"/>
      <c r="B72" s="4"/>
      <c r="C72" s="13">
        <v>20.54</v>
      </c>
      <c r="D72" s="13">
        <v>15.83</v>
      </c>
      <c r="E72" s="13"/>
      <c r="F72" s="13"/>
      <c r="G72" s="31">
        <f>E65-C72</f>
        <v>2.8666666666666671</v>
      </c>
      <c r="H72" s="31">
        <f>F65-D72</f>
        <v>-5.3333333333334565E-2</v>
      </c>
      <c r="I72" s="13">
        <f t="shared" si="36"/>
        <v>6.4186875996198998</v>
      </c>
      <c r="J72" s="13">
        <f t="shared" si="37"/>
        <v>0.96607657965186089</v>
      </c>
      <c r="K72" s="14">
        <f t="shared" si="38"/>
        <v>6.6440774311421178</v>
      </c>
      <c r="M72" s="6"/>
      <c r="N72" s="13">
        <v>20.54</v>
      </c>
      <c r="O72" s="13">
        <v>20.81</v>
      </c>
      <c r="P72" s="13"/>
      <c r="Q72" s="13"/>
      <c r="R72" s="31">
        <f>P65-N72</f>
        <v>2.8666666666666671</v>
      </c>
      <c r="S72" s="31">
        <f>Q65-O72</f>
        <v>-0.11999999999999744</v>
      </c>
      <c r="T72" s="13">
        <f t="shared" si="39"/>
        <v>6.4186875996198998</v>
      </c>
      <c r="U72" s="13">
        <f t="shared" si="40"/>
        <v>0.92336200471460717</v>
      </c>
      <c r="V72" s="14">
        <f t="shared" si="41"/>
        <v>6.9514313636976954</v>
      </c>
      <c r="X72" s="4"/>
      <c r="Y72" s="13">
        <v>20.54</v>
      </c>
      <c r="Z72" s="13">
        <v>15.34</v>
      </c>
      <c r="AA72" s="13"/>
      <c r="AB72" s="13"/>
      <c r="AC72" s="31">
        <f>AA65-Y72</f>
        <v>2.8666666666666671</v>
      </c>
      <c r="AD72" s="31">
        <f>AB65-Z72</f>
        <v>0.10666666666666735</v>
      </c>
      <c r="AE72" s="13">
        <f t="shared" si="42"/>
        <v>6.4186875996198998</v>
      </c>
      <c r="AF72" s="13">
        <f t="shared" si="43"/>
        <v>1.0707422233566037</v>
      </c>
      <c r="AG72" s="14">
        <f t="shared" si="44"/>
        <v>5.9946151927196372</v>
      </c>
    </row>
    <row r="73" spans="1:33">
      <c r="A73" s="41"/>
      <c r="B73" s="4"/>
      <c r="C73" s="13">
        <v>20.5</v>
      </c>
      <c r="D73" s="13">
        <v>15.15</v>
      </c>
      <c r="E73" s="13"/>
      <c r="F73" s="13"/>
      <c r="G73" s="31">
        <f>E65-C73</f>
        <v>2.9066666666666663</v>
      </c>
      <c r="H73" s="31">
        <f>F65-D73</f>
        <v>0.62666666666666515</v>
      </c>
      <c r="I73" s="13">
        <f t="shared" si="36"/>
        <v>6.5873832413534288</v>
      </c>
      <c r="J73" s="13">
        <f t="shared" si="37"/>
        <v>1.5000793874734943</v>
      </c>
      <c r="K73" s="14">
        <f t="shared" si="38"/>
        <v>4.3913564151082802</v>
      </c>
      <c r="M73" s="6"/>
      <c r="N73" s="13">
        <v>20.5</v>
      </c>
      <c r="O73" s="13">
        <v>20.23</v>
      </c>
      <c r="P73" s="13"/>
      <c r="Q73" s="13"/>
      <c r="R73" s="31">
        <f>P65-N73</f>
        <v>2.9066666666666663</v>
      </c>
      <c r="S73" s="31">
        <f>Q65-O73</f>
        <v>0.46000000000000085</v>
      </c>
      <c r="T73" s="13">
        <f t="shared" si="39"/>
        <v>6.5873832413534288</v>
      </c>
      <c r="U73" s="13">
        <f t="shared" si="40"/>
        <v>1.3575025910298049</v>
      </c>
      <c r="V73" s="14">
        <f t="shared" si="41"/>
        <v>4.8525750778539756</v>
      </c>
      <c r="X73" s="4"/>
      <c r="Y73" s="13">
        <v>20.5</v>
      </c>
      <c r="Z73" s="13">
        <v>16.45</v>
      </c>
      <c r="AA73" s="13"/>
      <c r="AB73" s="13"/>
      <c r="AC73" s="31">
        <f>AA65-Y73</f>
        <v>2.9066666666666663</v>
      </c>
      <c r="AD73" s="31">
        <f>AB65-Z73</f>
        <v>-1.0033333333333321</v>
      </c>
      <c r="AE73" s="13">
        <f t="shared" si="42"/>
        <v>6.5873832413534288</v>
      </c>
      <c r="AF73" s="13">
        <f t="shared" si="43"/>
        <v>0.52574619457093796</v>
      </c>
      <c r="AG73" s="14">
        <f t="shared" si="44"/>
        <v>12.52958805860573</v>
      </c>
    </row>
    <row r="74" spans="1:33">
      <c r="A74" s="41"/>
      <c r="B74" s="4" t="s">
        <v>31</v>
      </c>
      <c r="C74" s="13">
        <v>20.67</v>
      </c>
      <c r="D74" s="13">
        <v>15.51</v>
      </c>
      <c r="E74" s="3"/>
      <c r="F74" s="3"/>
      <c r="G74" s="31">
        <f>E65-C74</f>
        <v>2.7366666666666646</v>
      </c>
      <c r="H74" s="31">
        <f>F65-D74</f>
        <v>0.26666666666666572</v>
      </c>
      <c r="I74" s="13">
        <f t="shared" si="36"/>
        <v>5.8996940572981433</v>
      </c>
      <c r="J74" s="13">
        <f t="shared" si="37"/>
        <v>1.1883441464443889</v>
      </c>
      <c r="K74" s="14">
        <f t="shared" si="38"/>
        <v>4.9646342559522445</v>
      </c>
      <c r="M74" s="6" t="s">
        <v>31</v>
      </c>
      <c r="N74" s="13">
        <v>20.67</v>
      </c>
      <c r="O74" s="13">
        <v>20.72</v>
      </c>
      <c r="P74" s="3"/>
      <c r="Q74" s="3"/>
      <c r="R74" s="31">
        <f>P65-N74</f>
        <v>2.7366666666666646</v>
      </c>
      <c r="S74" s="31">
        <f>Q65-O74</f>
        <v>-2.9999999999997584E-2</v>
      </c>
      <c r="T74" s="13">
        <f t="shared" si="39"/>
        <v>5.8996940572981433</v>
      </c>
      <c r="U74" s="13">
        <f t="shared" si="40"/>
        <v>0.98026387904759804</v>
      </c>
      <c r="V74" s="14">
        <f t="shared" si="41"/>
        <v>6.0184754160585321</v>
      </c>
      <c r="X74" s="4" t="s">
        <v>31</v>
      </c>
      <c r="Y74" s="13">
        <v>20.67</v>
      </c>
      <c r="Z74" s="13">
        <v>15.77</v>
      </c>
      <c r="AA74" s="3"/>
      <c r="AB74" s="3"/>
      <c r="AC74" s="31">
        <f>AA65-Y74</f>
        <v>2.7366666666666646</v>
      </c>
      <c r="AD74" s="31">
        <f>AB65-Z74</f>
        <v>-0.32333333333333236</v>
      </c>
      <c r="AE74" s="13">
        <f t="shared" si="42"/>
        <v>5.8996940572981433</v>
      </c>
      <c r="AF74" s="13">
        <f t="shared" si="43"/>
        <v>0.81286338117195178</v>
      </c>
      <c r="AG74" s="14">
        <f t="shared" si="44"/>
        <v>7.2579158982315279</v>
      </c>
    </row>
    <row r="75" spans="1:33">
      <c r="A75" s="41"/>
      <c r="B75" s="4"/>
      <c r="C75" s="13">
        <v>20.94</v>
      </c>
      <c r="D75" s="13">
        <v>15.11</v>
      </c>
      <c r="E75" s="3"/>
      <c r="F75" s="3"/>
      <c r="G75" s="31">
        <f>E65-C75</f>
        <v>2.466666666666665</v>
      </c>
      <c r="H75" s="31">
        <f>F65-D75</f>
        <v>0.66666666666666607</v>
      </c>
      <c r="I75" s="13">
        <f t="shared" si="36"/>
        <v>4.951985015284988</v>
      </c>
      <c r="J75" s="13">
        <f t="shared" si="37"/>
        <v>1.5394145185413004</v>
      </c>
      <c r="K75" s="14">
        <f t="shared" si="38"/>
        <v>3.2167976562786542</v>
      </c>
      <c r="M75" s="6"/>
      <c r="N75" s="13">
        <v>20.94</v>
      </c>
      <c r="O75" s="13">
        <v>20.100000000000001</v>
      </c>
      <c r="P75" s="3"/>
      <c r="Q75" s="3"/>
      <c r="R75" s="31">
        <f>P65-N75</f>
        <v>2.466666666666665</v>
      </c>
      <c r="S75" s="31">
        <f>Q65-O75</f>
        <v>0.58999999999999986</v>
      </c>
      <c r="T75" s="13">
        <f t="shared" si="39"/>
        <v>4.951985015284988</v>
      </c>
      <c r="U75" s="13">
        <f t="shared" si="40"/>
        <v>1.4799748457123978</v>
      </c>
      <c r="V75" s="14">
        <f t="shared" si="41"/>
        <v>3.3459926900996146</v>
      </c>
      <c r="X75" s="4"/>
      <c r="Y75" s="13">
        <v>20.94</v>
      </c>
      <c r="Z75" s="13">
        <v>16.37</v>
      </c>
      <c r="AA75" s="3"/>
      <c r="AB75" s="3"/>
      <c r="AC75" s="31">
        <f>AA65-Y75</f>
        <v>2.466666666666665</v>
      </c>
      <c r="AD75" s="31">
        <f>AB65-Z75</f>
        <v>-0.92333333333333378</v>
      </c>
      <c r="AE75" s="13">
        <f t="shared" si="42"/>
        <v>4.951985015284988</v>
      </c>
      <c r="AF75" s="13">
        <f t="shared" si="43"/>
        <v>0.55340086613954398</v>
      </c>
      <c r="AG75" s="14">
        <f t="shared" si="44"/>
        <v>8.9482783968688437</v>
      </c>
    </row>
    <row r="76" spans="1:33">
      <c r="A76" s="41"/>
      <c r="B76" s="4"/>
      <c r="C76" s="13">
        <v>20.89</v>
      </c>
      <c r="D76" s="13">
        <v>15.08</v>
      </c>
      <c r="E76" s="3"/>
      <c r="F76" s="3"/>
      <c r="G76" s="31">
        <f>E65-C76</f>
        <v>2.5166666666666657</v>
      </c>
      <c r="H76" s="31">
        <f>F65-D76</f>
        <v>0.69666666666666544</v>
      </c>
      <c r="I76" s="13">
        <f t="shared" si="36"/>
        <v>5.1152007955275121</v>
      </c>
      <c r="J76" s="13">
        <f t="shared" si="37"/>
        <v>1.5695912868687518</v>
      </c>
      <c r="K76" s="14">
        <f t="shared" si="38"/>
        <v>3.2589380677131916</v>
      </c>
      <c r="M76" s="6"/>
      <c r="N76" s="13">
        <v>20.89</v>
      </c>
      <c r="O76" s="13">
        <v>20.43</v>
      </c>
      <c r="P76" s="3"/>
      <c r="Q76" s="3"/>
      <c r="R76" s="31">
        <f>P65-N76</f>
        <v>2.5166666666666657</v>
      </c>
      <c r="S76" s="31">
        <f>Q65-O76</f>
        <v>0.26000000000000156</v>
      </c>
      <c r="T76" s="13">
        <f t="shared" si="39"/>
        <v>5.1152007955275121</v>
      </c>
      <c r="U76" s="13">
        <f t="shared" si="40"/>
        <v>1.1885770317497535</v>
      </c>
      <c r="V76" s="14">
        <f t="shared" si="41"/>
        <v>4.3036342272214476</v>
      </c>
      <c r="X76" s="4"/>
      <c r="Y76" s="13">
        <v>20.89</v>
      </c>
      <c r="Z76" s="13">
        <v>16.38</v>
      </c>
      <c r="AA76" s="3"/>
      <c r="AB76" s="3"/>
      <c r="AC76" s="31">
        <f>AA65-Y76</f>
        <v>2.5166666666666657</v>
      </c>
      <c r="AD76" s="31">
        <f>AB65-Z76</f>
        <v>-0.93333333333333179</v>
      </c>
      <c r="AE76" s="13">
        <f t="shared" si="42"/>
        <v>5.1152007955275121</v>
      </c>
      <c r="AF76" s="13">
        <f t="shared" si="43"/>
        <v>0.54986600731039403</v>
      </c>
      <c r="AG76" s="14">
        <f t="shared" si="44"/>
        <v>9.3026314184212353</v>
      </c>
    </row>
    <row r="77" spans="1:33">
      <c r="V77" s="7"/>
      <c r="AG77" s="7"/>
    </row>
    <row r="78" spans="1:33" ht="31.2" customHeight="1">
      <c r="B78" s="3"/>
      <c r="C78" s="6" t="s">
        <v>112</v>
      </c>
      <c r="D78" s="39"/>
      <c r="E78" s="4" t="s">
        <v>90</v>
      </c>
      <c r="F78" s="4"/>
      <c r="G78" s="37" t="s">
        <v>96</v>
      </c>
      <c r="H78" s="37"/>
      <c r="I78" s="4" t="s">
        <v>97</v>
      </c>
      <c r="J78" s="4"/>
      <c r="K78" s="13" t="s">
        <v>92</v>
      </c>
      <c r="M78" s="3"/>
      <c r="N78" s="6" t="s">
        <v>112</v>
      </c>
      <c r="O78" s="39"/>
      <c r="P78" s="4" t="s">
        <v>90</v>
      </c>
      <c r="Q78" s="4"/>
      <c r="R78" s="37" t="s">
        <v>96</v>
      </c>
      <c r="S78" s="37"/>
      <c r="T78" s="4" t="s">
        <v>97</v>
      </c>
      <c r="U78" s="4"/>
      <c r="V78" s="13" t="s">
        <v>92</v>
      </c>
      <c r="X78" s="3"/>
      <c r="Y78" s="6" t="s">
        <v>112</v>
      </c>
      <c r="Z78" s="39"/>
      <c r="AA78" s="4" t="s">
        <v>90</v>
      </c>
      <c r="AB78" s="4"/>
      <c r="AC78" s="37" t="s">
        <v>96</v>
      </c>
      <c r="AD78" s="37"/>
      <c r="AE78" s="4" t="s">
        <v>97</v>
      </c>
      <c r="AF78" s="4"/>
      <c r="AG78" s="13" t="s">
        <v>92</v>
      </c>
    </row>
    <row r="79" spans="1:33">
      <c r="B79" s="38" t="s">
        <v>91</v>
      </c>
      <c r="C79" s="3" t="s">
        <v>98</v>
      </c>
      <c r="D79" s="13" t="s">
        <v>95</v>
      </c>
      <c r="E79" s="13" t="s">
        <v>98</v>
      </c>
      <c r="F79" s="13" t="s">
        <v>95</v>
      </c>
      <c r="G79" s="13" t="s">
        <v>98</v>
      </c>
      <c r="H79" s="13" t="s">
        <v>95</v>
      </c>
      <c r="I79" s="13" t="s">
        <v>98</v>
      </c>
      <c r="J79" s="13" t="s">
        <v>89</v>
      </c>
      <c r="K79" s="38" t="s">
        <v>99</v>
      </c>
      <c r="M79" s="38" t="s">
        <v>91</v>
      </c>
      <c r="N79" s="3" t="s">
        <v>98</v>
      </c>
      <c r="O79" s="13" t="s">
        <v>95</v>
      </c>
      <c r="P79" s="13" t="s">
        <v>98</v>
      </c>
      <c r="Q79" s="13" t="s">
        <v>95</v>
      </c>
      <c r="R79" s="13" t="s">
        <v>98</v>
      </c>
      <c r="S79" s="13" t="s">
        <v>95</v>
      </c>
      <c r="T79" s="13" t="s">
        <v>98</v>
      </c>
      <c r="U79" s="13" t="s">
        <v>89</v>
      </c>
      <c r="V79" s="38" t="s">
        <v>99</v>
      </c>
      <c r="X79" s="38" t="s">
        <v>91</v>
      </c>
      <c r="Y79" s="3" t="s">
        <v>98</v>
      </c>
      <c r="Z79" s="13" t="s">
        <v>95</v>
      </c>
      <c r="AA79" s="13" t="s">
        <v>98</v>
      </c>
      <c r="AB79" s="13" t="s">
        <v>95</v>
      </c>
      <c r="AC79" s="13" t="s">
        <v>98</v>
      </c>
      <c r="AD79" s="13" t="s">
        <v>95</v>
      </c>
      <c r="AE79" s="13" t="s">
        <v>98</v>
      </c>
      <c r="AF79" s="13" t="s">
        <v>89</v>
      </c>
      <c r="AG79" s="38" t="s">
        <v>99</v>
      </c>
    </row>
    <row r="80" spans="1:33">
      <c r="A80" s="41" t="s">
        <v>108</v>
      </c>
      <c r="B80" s="4" t="s">
        <v>28</v>
      </c>
      <c r="C80" s="13">
        <v>24.16</v>
      </c>
      <c r="D80" s="13">
        <v>15.86</v>
      </c>
      <c r="E80" s="13">
        <f>AVERAGE(C80:C82)</f>
        <v>23.886666666666667</v>
      </c>
      <c r="F80" s="13">
        <f>AVERAGE(D80:D82)</f>
        <v>15.776666666666666</v>
      </c>
      <c r="G80" s="13">
        <f>E80-C80</f>
        <v>-0.27333333333333343</v>
      </c>
      <c r="H80" s="13">
        <f>F80-D80</f>
        <v>-8.3333333333333925E-2</v>
      </c>
      <c r="I80" s="13">
        <f>1.93828^G80</f>
        <v>0.83452525861152405</v>
      </c>
      <c r="J80" s="13">
        <f>1.91^H80</f>
        <v>0.94750291058614533</v>
      </c>
      <c r="K80" s="14">
        <f>I80/J80</f>
        <v>0.88076273886617307</v>
      </c>
      <c r="M80" s="6" t="s">
        <v>28</v>
      </c>
      <c r="N80" s="13">
        <v>24.16</v>
      </c>
      <c r="O80" s="13">
        <v>20.6</v>
      </c>
      <c r="P80" s="13">
        <f>AVERAGE(N80:N82)</f>
        <v>23.886666666666667</v>
      </c>
      <c r="Q80" s="13">
        <f>AVERAGE(O80:O82)</f>
        <v>20.69</v>
      </c>
      <c r="R80" s="13">
        <f>P80-N80</f>
        <v>-0.27333333333333343</v>
      </c>
      <c r="S80" s="13">
        <f>Q80-O80</f>
        <v>8.9999999999999858E-2</v>
      </c>
      <c r="T80" s="13">
        <f>1.93828^R80</f>
        <v>0.83452525861152405</v>
      </c>
      <c r="U80" s="13">
        <f>1.94342^S80</f>
        <v>1.0616246651285788</v>
      </c>
      <c r="V80" s="14">
        <f>T80/U80</f>
        <v>0.78608314786134936</v>
      </c>
      <c r="X80" s="4" t="s">
        <v>28</v>
      </c>
      <c r="Y80" s="13">
        <v>24.16</v>
      </c>
      <c r="Z80" s="13">
        <v>16.21</v>
      </c>
      <c r="AA80" s="13">
        <f>AVERAGE(Y80:Y82)</f>
        <v>23.886666666666667</v>
      </c>
      <c r="AB80" s="13">
        <f>AVERAGE(Z80:Z82)</f>
        <v>15.446666666666667</v>
      </c>
      <c r="AC80" s="13">
        <f>AA80-Y80</f>
        <v>-0.27333333333333343</v>
      </c>
      <c r="AD80" s="13">
        <f>AB80-Z80</f>
        <v>-0.76333333333333364</v>
      </c>
      <c r="AE80" s="13">
        <f>1.93828^AC80</f>
        <v>0.83452525861152405</v>
      </c>
      <c r="AF80" s="13">
        <f>1.94342^AD80</f>
        <v>0.60218154774480226</v>
      </c>
      <c r="AG80" s="33">
        <f>AE80/AF80</f>
        <v>1.3858366496563366</v>
      </c>
    </row>
    <row r="81" spans="1:33">
      <c r="A81" s="41"/>
      <c r="B81" s="4"/>
      <c r="C81" s="13">
        <v>23.3</v>
      </c>
      <c r="D81" s="13">
        <v>15.63</v>
      </c>
      <c r="E81" s="13"/>
      <c r="F81" s="13"/>
      <c r="G81" s="31">
        <f>E80-C81</f>
        <v>0.586666666666666</v>
      </c>
      <c r="H81" s="31">
        <f>F80-D81</f>
        <v>0.14666666666666472</v>
      </c>
      <c r="I81" s="13">
        <f t="shared" ref="I81:I91" si="45">1.93828^G81</f>
        <v>1.4744080335274321</v>
      </c>
      <c r="J81" s="13">
        <f t="shared" ref="J81:J91" si="46">1.91^H81</f>
        <v>1.09955821400696</v>
      </c>
      <c r="K81" s="14">
        <f t="shared" ref="K81:K91" si="47">I81/J81</f>
        <v>1.3409094805035029</v>
      </c>
      <c r="M81" s="6"/>
      <c r="N81" s="13">
        <v>23.3</v>
      </c>
      <c r="O81" s="13">
        <v>20.83</v>
      </c>
      <c r="P81" s="13"/>
      <c r="Q81" s="13"/>
      <c r="R81" s="31">
        <f>P80-N81</f>
        <v>0.586666666666666</v>
      </c>
      <c r="S81" s="31">
        <f>Q80-O81</f>
        <v>-0.13999999999999702</v>
      </c>
      <c r="T81" s="13">
        <f t="shared" ref="T81:T91" si="48">1.93828^R81</f>
        <v>1.4744080335274321</v>
      </c>
      <c r="U81" s="13">
        <f t="shared" ref="U81:U91" si="49">1.94342^S81</f>
        <v>0.91117263141048865</v>
      </c>
      <c r="V81" s="14">
        <f t="shared" ref="V81:V91" si="50">T81/U81</f>
        <v>1.6181434589898285</v>
      </c>
      <c r="X81" s="4"/>
      <c r="Y81" s="13">
        <v>23.3</v>
      </c>
      <c r="Z81" s="13">
        <v>14.63</v>
      </c>
      <c r="AA81" s="13"/>
      <c r="AB81" s="13"/>
      <c r="AC81" s="31">
        <f>AA80-Y81</f>
        <v>0.586666666666666</v>
      </c>
      <c r="AD81" s="31">
        <f>AB80-Z81</f>
        <v>0.81666666666666643</v>
      </c>
      <c r="AE81" s="13">
        <f t="shared" ref="AE81:AE91" si="51">1.93828^AC81</f>
        <v>1.4744080335274321</v>
      </c>
      <c r="AF81" s="13">
        <f t="shared" ref="AF81:AF91" si="52">1.94342^AD81</f>
        <v>1.7205320961604558</v>
      </c>
      <c r="AG81" s="33">
        <f t="shared" ref="AG81:AG91" si="53">AE81/AF81</f>
        <v>0.85694886879339549</v>
      </c>
    </row>
    <row r="82" spans="1:33">
      <c r="A82" s="41"/>
      <c r="B82" s="4"/>
      <c r="C82" s="13">
        <v>24.2</v>
      </c>
      <c r="D82" s="13">
        <v>15.84</v>
      </c>
      <c r="E82" s="13"/>
      <c r="F82" s="13"/>
      <c r="G82" s="31">
        <f>E80-C82</f>
        <v>-0.31333333333333258</v>
      </c>
      <c r="H82" s="31">
        <f>F80-D82</f>
        <v>-6.3333333333334352E-2</v>
      </c>
      <c r="I82" s="13">
        <f t="shared" si="45"/>
        <v>0.81272351465112513</v>
      </c>
      <c r="J82" s="13">
        <f t="shared" si="46"/>
        <v>0.95984525009629906</v>
      </c>
      <c r="K82" s="14">
        <f t="shared" si="47"/>
        <v>0.84672348440499801</v>
      </c>
      <c r="M82" s="6"/>
      <c r="N82" s="13">
        <v>24.2</v>
      </c>
      <c r="O82" s="13">
        <v>20.64</v>
      </c>
      <c r="P82" s="13"/>
      <c r="Q82" s="13"/>
      <c r="R82" s="31">
        <f>P80-N82</f>
        <v>-0.31333333333333258</v>
      </c>
      <c r="S82" s="31">
        <f>Q80-O82</f>
        <v>5.0000000000000711E-2</v>
      </c>
      <c r="T82" s="13">
        <f t="shared" si="48"/>
        <v>0.81272351465112513</v>
      </c>
      <c r="U82" s="13">
        <f t="shared" si="49"/>
        <v>1.03378049403295</v>
      </c>
      <c r="V82" s="14">
        <f t="shared" si="50"/>
        <v>0.78616642444137752</v>
      </c>
      <c r="X82" s="4"/>
      <c r="Y82" s="13">
        <v>24.2</v>
      </c>
      <c r="Z82" s="13">
        <v>15.5</v>
      </c>
      <c r="AA82" s="13"/>
      <c r="AB82" s="13"/>
      <c r="AC82" s="31">
        <f>AA80-Y82</f>
        <v>-0.31333333333333258</v>
      </c>
      <c r="AD82" s="31">
        <f>AB80-Z82</f>
        <v>-5.3333333333332789E-2</v>
      </c>
      <c r="AE82" s="13">
        <f t="shared" si="51"/>
        <v>0.81272351465112513</v>
      </c>
      <c r="AF82" s="13">
        <f t="shared" si="52"/>
        <v>0.96518325279143913</v>
      </c>
      <c r="AG82" s="33">
        <f t="shared" si="53"/>
        <v>0.84204063041978816</v>
      </c>
    </row>
    <row r="83" spans="1:33">
      <c r="A83" s="41"/>
      <c r="B83" s="4" t="s">
        <v>29</v>
      </c>
      <c r="C83" s="13">
        <v>25.27</v>
      </c>
      <c r="D83" s="13">
        <v>15.94</v>
      </c>
      <c r="E83" s="13"/>
      <c r="F83" s="13"/>
      <c r="G83" s="31">
        <f>E80-C83</f>
        <v>-1.3833333333333329</v>
      </c>
      <c r="H83" s="31">
        <f>F80-D83</f>
        <v>-0.163333333333334</v>
      </c>
      <c r="I83" s="13">
        <f t="shared" si="45"/>
        <v>0.40031987727825968</v>
      </c>
      <c r="J83" s="13">
        <f t="shared" si="46"/>
        <v>0.89970033740810851</v>
      </c>
      <c r="K83" s="14">
        <f t="shared" si="47"/>
        <v>0.44494801283671476</v>
      </c>
      <c r="M83" s="6" t="s">
        <v>29</v>
      </c>
      <c r="N83" s="13">
        <v>25.27</v>
      </c>
      <c r="O83" s="13">
        <v>19.489999999999998</v>
      </c>
      <c r="P83" s="13"/>
      <c r="Q83" s="13"/>
      <c r="R83" s="31">
        <f>P80-N83</f>
        <v>-1.3833333333333329</v>
      </c>
      <c r="S83" s="31">
        <f>Q80-O83</f>
        <v>1.2000000000000028</v>
      </c>
      <c r="T83" s="13">
        <f t="shared" si="48"/>
        <v>0.40031987727825968</v>
      </c>
      <c r="U83" s="13">
        <f t="shared" si="49"/>
        <v>2.2196270119534023</v>
      </c>
      <c r="V83" s="14">
        <f t="shared" si="50"/>
        <v>0.18035457089069873</v>
      </c>
      <c r="X83" s="4" t="s">
        <v>29</v>
      </c>
      <c r="Y83" s="13">
        <v>25.27</v>
      </c>
      <c r="Z83" s="13">
        <v>15.7</v>
      </c>
      <c r="AA83" s="13"/>
      <c r="AB83" s="13"/>
      <c r="AC83" s="31">
        <f>AA80-Y83</f>
        <v>-1.3833333333333329</v>
      </c>
      <c r="AD83" s="31">
        <f>AB80-Z83</f>
        <v>-0.25333333333333208</v>
      </c>
      <c r="AE83" s="13">
        <f t="shared" si="51"/>
        <v>0.40031987727825968</v>
      </c>
      <c r="AF83" s="13">
        <f t="shared" si="52"/>
        <v>0.84507731571042966</v>
      </c>
      <c r="AG83" s="33">
        <f t="shared" si="53"/>
        <v>0.47370799077919101</v>
      </c>
    </row>
    <row r="84" spans="1:33">
      <c r="A84" s="41"/>
      <c r="B84" s="4"/>
      <c r="C84" s="13">
        <v>25.53</v>
      </c>
      <c r="D84" s="13">
        <v>16.84</v>
      </c>
      <c r="E84" s="13"/>
      <c r="F84" s="13"/>
      <c r="G84" s="31">
        <f>E80-C84</f>
        <v>-1.6433333333333344</v>
      </c>
      <c r="H84" s="31">
        <f>F80-D84</f>
        <v>-1.0633333333333344</v>
      </c>
      <c r="I84" s="13">
        <f t="shared" si="45"/>
        <v>0.33703799386323569</v>
      </c>
      <c r="J84" s="13">
        <f t="shared" si="46"/>
        <v>0.50253678015513037</v>
      </c>
      <c r="K84" s="14">
        <f t="shared" si="47"/>
        <v>0.67067328635964496</v>
      </c>
      <c r="M84" s="6"/>
      <c r="N84" s="13">
        <v>25.53</v>
      </c>
      <c r="O84" s="13">
        <v>20.5</v>
      </c>
      <c r="P84" s="13"/>
      <c r="Q84" s="13"/>
      <c r="R84" s="31">
        <f>P80-N84</f>
        <v>-1.6433333333333344</v>
      </c>
      <c r="S84" s="31">
        <f>Q80-O84</f>
        <v>0.19000000000000128</v>
      </c>
      <c r="T84" s="13">
        <f t="shared" si="48"/>
        <v>0.33703799386323569</v>
      </c>
      <c r="U84" s="13">
        <f t="shared" si="49"/>
        <v>1.1345605194842912</v>
      </c>
      <c r="V84" s="14">
        <f t="shared" si="50"/>
        <v>0.29706480004824654</v>
      </c>
      <c r="X84" s="4"/>
      <c r="Y84" s="13">
        <v>25.53</v>
      </c>
      <c r="Z84" s="13">
        <v>15.04</v>
      </c>
      <c r="AA84" s="13"/>
      <c r="AB84" s="13"/>
      <c r="AC84" s="31">
        <f>AA80-Y84</f>
        <v>-1.6433333333333344</v>
      </c>
      <c r="AD84" s="31">
        <f>AB80-Z84</f>
        <v>0.40666666666666806</v>
      </c>
      <c r="AE84" s="13">
        <f t="shared" si="51"/>
        <v>0.33703799386323569</v>
      </c>
      <c r="AF84" s="13">
        <f t="shared" si="52"/>
        <v>1.3102387664829538</v>
      </c>
      <c r="AG84" s="33">
        <f t="shared" si="53"/>
        <v>0.25723402671708429</v>
      </c>
    </row>
    <row r="85" spans="1:33">
      <c r="A85" s="41"/>
      <c r="B85" s="4"/>
      <c r="C85" s="13">
        <v>25.68</v>
      </c>
      <c r="D85" s="13">
        <v>16</v>
      </c>
      <c r="E85" s="13"/>
      <c r="F85" s="13"/>
      <c r="G85" s="31">
        <f>E80-C85</f>
        <v>-1.793333333333333</v>
      </c>
      <c r="H85" s="31">
        <f>F80-D85</f>
        <v>-0.22333333333333449</v>
      </c>
      <c r="I85" s="13">
        <f t="shared" si="45"/>
        <v>0.30518724862572866</v>
      </c>
      <c r="J85" s="13">
        <f t="shared" si="46"/>
        <v>0.86543784228705811</v>
      </c>
      <c r="K85" s="14">
        <f t="shared" si="47"/>
        <v>0.35263913098510052</v>
      </c>
      <c r="M85" s="6"/>
      <c r="N85" s="13">
        <v>25.68</v>
      </c>
      <c r="O85" s="13">
        <v>19.53</v>
      </c>
      <c r="P85" s="13"/>
      <c r="Q85" s="13"/>
      <c r="R85" s="31">
        <f>P80-N85</f>
        <v>-1.793333333333333</v>
      </c>
      <c r="S85" s="31">
        <f>Q80-O85</f>
        <v>1.1600000000000001</v>
      </c>
      <c r="T85" s="13">
        <f t="shared" si="48"/>
        <v>0.30518724862572866</v>
      </c>
      <c r="U85" s="13">
        <f t="shared" si="49"/>
        <v>2.1614108868770039</v>
      </c>
      <c r="V85" s="14">
        <f t="shared" si="50"/>
        <v>0.14119816388391102</v>
      </c>
      <c r="X85" s="4"/>
      <c r="Y85" s="13">
        <v>25.68</v>
      </c>
      <c r="Z85" s="13">
        <v>16.03</v>
      </c>
      <c r="AA85" s="13"/>
      <c r="AB85" s="13"/>
      <c r="AC85" s="31">
        <f>AA80-Y85</f>
        <v>-1.793333333333333</v>
      </c>
      <c r="AD85" s="31">
        <f>AB80-Z85</f>
        <v>-0.58333333333333393</v>
      </c>
      <c r="AE85" s="13">
        <f t="shared" si="51"/>
        <v>0.30518724862572866</v>
      </c>
      <c r="AF85" s="13">
        <f t="shared" si="52"/>
        <v>0.67868686445319582</v>
      </c>
      <c r="AG85" s="33">
        <f t="shared" si="53"/>
        <v>0.44967313294270372</v>
      </c>
    </row>
    <row r="86" spans="1:33">
      <c r="A86" s="41"/>
      <c r="B86" s="4" t="s">
        <v>30</v>
      </c>
      <c r="C86" s="13">
        <v>22.15</v>
      </c>
      <c r="D86" s="13">
        <v>15.88</v>
      </c>
      <c r="E86" s="13"/>
      <c r="F86" s="13"/>
      <c r="G86" s="31">
        <f>E80-C86</f>
        <v>1.7366666666666681</v>
      </c>
      <c r="H86" s="31">
        <f>F80-D86</f>
        <v>-0.10333333333333528</v>
      </c>
      <c r="I86" s="13">
        <f t="shared" si="45"/>
        <v>3.1560703865560953</v>
      </c>
      <c r="J86" s="13">
        <f t="shared" si="46"/>
        <v>0.93531927722635033</v>
      </c>
      <c r="K86" s="14">
        <f t="shared" si="47"/>
        <v>3.3743241087848506</v>
      </c>
      <c r="M86" s="6" t="s">
        <v>30</v>
      </c>
      <c r="N86" s="13">
        <v>22.15</v>
      </c>
      <c r="O86" s="13">
        <v>20.85</v>
      </c>
      <c r="P86" s="13"/>
      <c r="Q86" s="13"/>
      <c r="R86" s="31">
        <f>P80-N86</f>
        <v>1.7366666666666681</v>
      </c>
      <c r="S86" s="31">
        <f>Q80-O86</f>
        <v>-0.16000000000000014</v>
      </c>
      <c r="T86" s="13">
        <f t="shared" si="48"/>
        <v>3.1560703865560953</v>
      </c>
      <c r="U86" s="13">
        <f t="shared" si="49"/>
        <v>0.89914417096696686</v>
      </c>
      <c r="V86" s="14">
        <f t="shared" si="50"/>
        <v>3.5100826858077294</v>
      </c>
      <c r="X86" s="4" t="s">
        <v>30</v>
      </c>
      <c r="Y86" s="13">
        <v>22.15</v>
      </c>
      <c r="Z86" s="13">
        <v>16.75</v>
      </c>
      <c r="AA86" s="13"/>
      <c r="AB86" s="13"/>
      <c r="AC86" s="31">
        <f>AA80-Y86</f>
        <v>1.7366666666666681</v>
      </c>
      <c r="AD86" s="31">
        <f>AB80-Z86</f>
        <v>-1.3033333333333328</v>
      </c>
      <c r="AE86" s="13">
        <f t="shared" si="51"/>
        <v>3.1560703865560953</v>
      </c>
      <c r="AF86" s="13">
        <f t="shared" si="52"/>
        <v>0.42063116121780536</v>
      </c>
      <c r="AG86" s="33">
        <f t="shared" si="53"/>
        <v>7.5031777898210992</v>
      </c>
    </row>
    <row r="87" spans="1:33">
      <c r="A87" s="41"/>
      <c r="B87" s="4"/>
      <c r="C87" s="13">
        <v>20.97</v>
      </c>
      <c r="D87" s="13">
        <v>15.83</v>
      </c>
      <c r="E87" s="13"/>
      <c r="F87" s="13"/>
      <c r="G87" s="31">
        <f>E80-C87</f>
        <v>2.9166666666666679</v>
      </c>
      <c r="H87" s="31">
        <f>F80-D87</f>
        <v>-5.3333333333334565E-2</v>
      </c>
      <c r="I87" s="13">
        <f t="shared" si="45"/>
        <v>6.8912525696458182</v>
      </c>
      <c r="J87" s="13">
        <f t="shared" si="46"/>
        <v>0.96607657965186089</v>
      </c>
      <c r="K87" s="14">
        <f t="shared" si="47"/>
        <v>7.1332363446065292</v>
      </c>
      <c r="M87" s="6"/>
      <c r="N87" s="13">
        <v>20.97</v>
      </c>
      <c r="O87" s="13">
        <v>20.81</v>
      </c>
      <c r="P87" s="13"/>
      <c r="Q87" s="13"/>
      <c r="R87" s="31">
        <f>P80-N87</f>
        <v>2.9166666666666679</v>
      </c>
      <c r="S87" s="31">
        <f>Q80-O87</f>
        <v>-0.11999999999999744</v>
      </c>
      <c r="T87" s="13">
        <f t="shared" si="48"/>
        <v>6.8912525696458182</v>
      </c>
      <c r="U87" s="13">
        <f t="shared" si="49"/>
        <v>0.92336200471460717</v>
      </c>
      <c r="V87" s="14">
        <f t="shared" si="50"/>
        <v>7.4632186882930789</v>
      </c>
      <c r="X87" s="4"/>
      <c r="Y87" s="13">
        <v>20.97</v>
      </c>
      <c r="Z87" s="13">
        <v>15.34</v>
      </c>
      <c r="AA87" s="13"/>
      <c r="AB87" s="13"/>
      <c r="AC87" s="31">
        <f>AA80-Y87</f>
        <v>2.9166666666666679</v>
      </c>
      <c r="AD87" s="31">
        <f>AB80-Z87</f>
        <v>0.10666666666666735</v>
      </c>
      <c r="AE87" s="13">
        <f t="shared" si="51"/>
        <v>6.8912525696458182</v>
      </c>
      <c r="AF87" s="13">
        <f t="shared" si="52"/>
        <v>1.0734465995074538</v>
      </c>
      <c r="AG87" s="33">
        <f t="shared" si="53"/>
        <v>6.4197441892385134</v>
      </c>
    </row>
    <row r="88" spans="1:33">
      <c r="A88" s="41"/>
      <c r="B88" s="4"/>
      <c r="C88" s="13">
        <v>21.27</v>
      </c>
      <c r="D88" s="13">
        <v>15.15</v>
      </c>
      <c r="E88" s="13"/>
      <c r="F88" s="13"/>
      <c r="G88" s="31">
        <f>E80-C88</f>
        <v>2.6166666666666671</v>
      </c>
      <c r="H88" s="31">
        <f>F80-D88</f>
        <v>0.62666666666666515</v>
      </c>
      <c r="I88" s="13">
        <f t="shared" si="45"/>
        <v>5.6503221952701779</v>
      </c>
      <c r="J88" s="13">
        <f t="shared" si="46"/>
        <v>1.5000793874734943</v>
      </c>
      <c r="K88" s="14">
        <f t="shared" si="47"/>
        <v>3.7666821119292369</v>
      </c>
      <c r="M88" s="6"/>
      <c r="N88" s="13">
        <v>21.27</v>
      </c>
      <c r="O88" s="13">
        <v>20.23</v>
      </c>
      <c r="P88" s="13"/>
      <c r="Q88" s="13"/>
      <c r="R88" s="31">
        <f>P80-N88</f>
        <v>2.6166666666666671</v>
      </c>
      <c r="S88" s="31">
        <f>Q80-O88</f>
        <v>0.46000000000000085</v>
      </c>
      <c r="T88" s="13">
        <f t="shared" si="48"/>
        <v>5.6503221952701779</v>
      </c>
      <c r="U88" s="13">
        <f t="shared" si="49"/>
        <v>1.3575025910298049</v>
      </c>
      <c r="V88" s="14">
        <f t="shared" si="50"/>
        <v>4.1622920152099523</v>
      </c>
      <c r="X88" s="4"/>
      <c r="Y88" s="13">
        <v>21.27</v>
      </c>
      <c r="Z88" s="13">
        <v>16.45</v>
      </c>
      <c r="AA88" s="13"/>
      <c r="AB88" s="13"/>
      <c r="AC88" s="31">
        <f>AA80-Y88</f>
        <v>2.6166666666666671</v>
      </c>
      <c r="AD88" s="31">
        <f>AB80-Z88</f>
        <v>-1.0033333333333321</v>
      </c>
      <c r="AE88" s="13">
        <f t="shared" si="51"/>
        <v>5.6503221952701779</v>
      </c>
      <c r="AF88" s="13">
        <f t="shared" si="52"/>
        <v>0.51341841696754364</v>
      </c>
      <c r="AG88" s="33">
        <f t="shared" si="53"/>
        <v>11.005297060910399</v>
      </c>
    </row>
    <row r="89" spans="1:33">
      <c r="A89" s="41"/>
      <c r="B89" s="4" t="s">
        <v>31</v>
      </c>
      <c r="C89" s="13">
        <v>20.8</v>
      </c>
      <c r="D89" s="13">
        <v>15.51</v>
      </c>
      <c r="E89" s="3"/>
      <c r="F89" s="3"/>
      <c r="G89" s="31">
        <f>E80-C89</f>
        <v>3.086666666666666</v>
      </c>
      <c r="H89" s="31">
        <f>F80-D89</f>
        <v>0.26666666666666572</v>
      </c>
      <c r="I89" s="13">
        <f t="shared" si="45"/>
        <v>7.7118571243213925</v>
      </c>
      <c r="J89" s="13">
        <f t="shared" si="46"/>
        <v>1.1883441464443889</v>
      </c>
      <c r="K89" s="14">
        <f t="shared" si="47"/>
        <v>6.4895822875854803</v>
      </c>
      <c r="M89" s="6" t="s">
        <v>31</v>
      </c>
      <c r="N89" s="13">
        <v>20.8</v>
      </c>
      <c r="O89" s="13">
        <v>20.72</v>
      </c>
      <c r="P89" s="3"/>
      <c r="Q89" s="3"/>
      <c r="R89" s="31">
        <f>P80-N89</f>
        <v>3.086666666666666</v>
      </c>
      <c r="S89" s="31">
        <f>Q80-O89</f>
        <v>-2.9999999999997584E-2</v>
      </c>
      <c r="T89" s="13">
        <f t="shared" si="48"/>
        <v>7.7118571243213925</v>
      </c>
      <c r="U89" s="13">
        <f t="shared" si="49"/>
        <v>0.98026387904759804</v>
      </c>
      <c r="V89" s="14">
        <f t="shared" si="50"/>
        <v>7.8671236277868939</v>
      </c>
      <c r="X89" s="4" t="s">
        <v>31</v>
      </c>
      <c r="Y89" s="13">
        <v>20.8</v>
      </c>
      <c r="Z89" s="13">
        <v>15.77</v>
      </c>
      <c r="AA89" s="3"/>
      <c r="AB89" s="3"/>
      <c r="AC89" s="31">
        <f>AA80-Y89</f>
        <v>3.086666666666666</v>
      </c>
      <c r="AD89" s="31">
        <f>AB80-Z89</f>
        <v>-0.32333333333333236</v>
      </c>
      <c r="AE89" s="13">
        <f t="shared" si="51"/>
        <v>7.7118571243213925</v>
      </c>
      <c r="AF89" s="13">
        <f t="shared" si="52"/>
        <v>0.8066716188393267</v>
      </c>
      <c r="AG89" s="33">
        <f t="shared" si="53"/>
        <v>9.5600947699356755</v>
      </c>
    </row>
    <row r="90" spans="1:33">
      <c r="A90" s="41"/>
      <c r="B90" s="4"/>
      <c r="C90" s="13">
        <v>21.24</v>
      </c>
      <c r="D90" s="13">
        <v>15.11</v>
      </c>
      <c r="E90" s="3"/>
      <c r="F90" s="3"/>
      <c r="G90" s="31">
        <f>E80-C90</f>
        <v>2.6466666666666683</v>
      </c>
      <c r="H90" s="31">
        <f>F80-D90</f>
        <v>0.66666666666666607</v>
      </c>
      <c r="I90" s="13">
        <f t="shared" si="45"/>
        <v>5.7636248943311372</v>
      </c>
      <c r="J90" s="13">
        <f t="shared" si="46"/>
        <v>1.5394145185413004</v>
      </c>
      <c r="K90" s="14">
        <f t="shared" si="47"/>
        <v>3.7440369860825804</v>
      </c>
      <c r="M90" s="6"/>
      <c r="N90" s="13">
        <v>21.24</v>
      </c>
      <c r="O90" s="13">
        <v>20.100000000000001</v>
      </c>
      <c r="P90" s="3"/>
      <c r="Q90" s="3"/>
      <c r="R90" s="31">
        <f>P80-N90</f>
        <v>2.6466666666666683</v>
      </c>
      <c r="S90" s="31">
        <f>Q80-O90</f>
        <v>0.58999999999999986</v>
      </c>
      <c r="T90" s="13">
        <f t="shared" si="48"/>
        <v>5.7636248943311372</v>
      </c>
      <c r="U90" s="13">
        <f t="shared" si="49"/>
        <v>1.4799748457123978</v>
      </c>
      <c r="V90" s="14">
        <f t="shared" si="50"/>
        <v>3.8944073347116719</v>
      </c>
      <c r="X90" s="4"/>
      <c r="Y90" s="13">
        <v>21.24</v>
      </c>
      <c r="Z90" s="13">
        <v>16.37</v>
      </c>
      <c r="AA90" s="3"/>
      <c r="AB90" s="3"/>
      <c r="AC90" s="31">
        <f>AA80-Y90</f>
        <v>2.6466666666666683</v>
      </c>
      <c r="AD90" s="31">
        <f>AB80-Z90</f>
        <v>-0.92333333333333378</v>
      </c>
      <c r="AE90" s="13">
        <f t="shared" si="51"/>
        <v>5.7636248943311372</v>
      </c>
      <c r="AF90" s="13">
        <f t="shared" si="52"/>
        <v>0.54144802851860518</v>
      </c>
      <c r="AG90" s="33">
        <f t="shared" si="53"/>
        <v>10.644834943993315</v>
      </c>
    </row>
    <row r="91" spans="1:33">
      <c r="A91" s="41"/>
      <c r="B91" s="4"/>
      <c r="C91" s="13">
        <v>21.82</v>
      </c>
      <c r="D91" s="13">
        <v>15.08</v>
      </c>
      <c r="E91" s="3"/>
      <c r="F91" s="3"/>
      <c r="G91" s="31">
        <f>E80-C91</f>
        <v>2.0666666666666664</v>
      </c>
      <c r="H91" s="31">
        <f>F80-D91</f>
        <v>0.69666666666666544</v>
      </c>
      <c r="I91" s="13">
        <f t="shared" si="45"/>
        <v>3.9263962843605107</v>
      </c>
      <c r="J91" s="13">
        <f t="shared" si="46"/>
        <v>1.5695912868687518</v>
      </c>
      <c r="K91" s="14">
        <f t="shared" si="47"/>
        <v>2.5015405712358758</v>
      </c>
      <c r="M91" s="6"/>
      <c r="N91" s="13">
        <v>21.82</v>
      </c>
      <c r="O91" s="13">
        <v>20.43</v>
      </c>
      <c r="P91" s="3"/>
      <c r="Q91" s="3"/>
      <c r="R91" s="31">
        <f>P80-N91</f>
        <v>2.0666666666666664</v>
      </c>
      <c r="S91" s="31">
        <f>Q80-O91</f>
        <v>0.26000000000000156</v>
      </c>
      <c r="T91" s="13">
        <f t="shared" si="48"/>
        <v>3.9263962843605107</v>
      </c>
      <c r="U91" s="13">
        <f t="shared" si="49"/>
        <v>1.1885770317497535</v>
      </c>
      <c r="V91" s="14">
        <f t="shared" si="50"/>
        <v>3.3034428391909105</v>
      </c>
      <c r="X91" s="4"/>
      <c r="Y91" s="13">
        <v>21.82</v>
      </c>
      <c r="Z91" s="13">
        <v>16.38</v>
      </c>
      <c r="AA91" s="3"/>
      <c r="AB91" s="3"/>
      <c r="AC91" s="31">
        <f>AA80-Y91</f>
        <v>2.0666666666666664</v>
      </c>
      <c r="AD91" s="31">
        <f>AB80-Z91</f>
        <v>-0.93333333333333179</v>
      </c>
      <c r="AE91" s="13">
        <f t="shared" si="51"/>
        <v>3.9263962843605107</v>
      </c>
      <c r="AF91" s="13">
        <f t="shared" si="52"/>
        <v>0.53786230668622292</v>
      </c>
      <c r="AG91" s="33">
        <f t="shared" si="53"/>
        <v>7.3000026875857733</v>
      </c>
    </row>
    <row r="92" spans="1:33">
      <c r="V92" s="7"/>
      <c r="AG92" s="7"/>
    </row>
    <row r="93" spans="1:33" ht="37.200000000000003" customHeight="1">
      <c r="B93" s="3"/>
      <c r="C93" s="6" t="s">
        <v>112</v>
      </c>
      <c r="D93" s="39"/>
      <c r="E93" s="4" t="s">
        <v>90</v>
      </c>
      <c r="F93" s="4"/>
      <c r="G93" s="37" t="s">
        <v>96</v>
      </c>
      <c r="H93" s="37"/>
      <c r="I93" s="4" t="s">
        <v>97</v>
      </c>
      <c r="J93" s="4"/>
      <c r="K93" s="13" t="s">
        <v>92</v>
      </c>
      <c r="M93" s="3"/>
      <c r="N93" s="6" t="s">
        <v>112</v>
      </c>
      <c r="O93" s="39"/>
      <c r="P93" s="4" t="s">
        <v>90</v>
      </c>
      <c r="Q93" s="4"/>
      <c r="R93" s="37" t="s">
        <v>96</v>
      </c>
      <c r="S93" s="37"/>
      <c r="T93" s="4" t="s">
        <v>97</v>
      </c>
      <c r="U93" s="4"/>
      <c r="V93" s="13" t="s">
        <v>92</v>
      </c>
      <c r="X93" s="3"/>
      <c r="Y93" s="6" t="s">
        <v>112</v>
      </c>
      <c r="Z93" s="39"/>
      <c r="AA93" s="4" t="s">
        <v>90</v>
      </c>
      <c r="AB93" s="4"/>
      <c r="AC93" s="37" t="s">
        <v>96</v>
      </c>
      <c r="AD93" s="37"/>
      <c r="AE93" s="4" t="s">
        <v>97</v>
      </c>
      <c r="AF93" s="4"/>
      <c r="AG93" s="13" t="s">
        <v>92</v>
      </c>
    </row>
    <row r="94" spans="1:33">
      <c r="B94" s="38" t="s">
        <v>91</v>
      </c>
      <c r="C94" s="3" t="s">
        <v>98</v>
      </c>
      <c r="D94" s="13" t="s">
        <v>95</v>
      </c>
      <c r="E94" s="13" t="s">
        <v>98</v>
      </c>
      <c r="F94" s="13" t="s">
        <v>95</v>
      </c>
      <c r="G94" s="13" t="s">
        <v>98</v>
      </c>
      <c r="H94" s="13" t="s">
        <v>95</v>
      </c>
      <c r="I94" s="13" t="s">
        <v>98</v>
      </c>
      <c r="J94" s="13" t="s">
        <v>89</v>
      </c>
      <c r="K94" s="38" t="s">
        <v>99</v>
      </c>
      <c r="M94" s="38" t="s">
        <v>91</v>
      </c>
      <c r="N94" s="3" t="s">
        <v>98</v>
      </c>
      <c r="O94" s="13" t="s">
        <v>95</v>
      </c>
      <c r="P94" s="13" t="s">
        <v>98</v>
      </c>
      <c r="Q94" s="13" t="s">
        <v>95</v>
      </c>
      <c r="R94" s="13" t="s">
        <v>98</v>
      </c>
      <c r="S94" s="13" t="s">
        <v>95</v>
      </c>
      <c r="T94" s="13" t="s">
        <v>98</v>
      </c>
      <c r="U94" s="13" t="s">
        <v>89</v>
      </c>
      <c r="V94" s="38" t="s">
        <v>99</v>
      </c>
      <c r="X94" s="38" t="s">
        <v>91</v>
      </c>
      <c r="Y94" s="3" t="s">
        <v>98</v>
      </c>
      <c r="Z94" s="13" t="s">
        <v>95</v>
      </c>
      <c r="AA94" s="13" t="s">
        <v>98</v>
      </c>
      <c r="AB94" s="13" t="s">
        <v>95</v>
      </c>
      <c r="AC94" s="13" t="s">
        <v>98</v>
      </c>
      <c r="AD94" s="13" t="s">
        <v>95</v>
      </c>
      <c r="AE94" s="13" t="s">
        <v>98</v>
      </c>
      <c r="AF94" s="13" t="s">
        <v>89</v>
      </c>
      <c r="AG94" s="38" t="s">
        <v>99</v>
      </c>
    </row>
    <row r="95" spans="1:33">
      <c r="A95" s="41" t="s">
        <v>109</v>
      </c>
      <c r="B95" s="4" t="s">
        <v>28</v>
      </c>
      <c r="C95" s="13">
        <v>22.86</v>
      </c>
      <c r="D95" s="13">
        <v>15.86</v>
      </c>
      <c r="E95" s="13">
        <f>AVERAGE(C95:C97)</f>
        <v>22.76</v>
      </c>
      <c r="F95" s="13">
        <f>AVERAGE(D95:D97)</f>
        <v>15.776666666666666</v>
      </c>
      <c r="G95" s="13">
        <f>E95-C95</f>
        <v>-9.9999999999997868E-2</v>
      </c>
      <c r="H95" s="13">
        <f>F95-D95</f>
        <v>-8.3333333333333925E-2</v>
      </c>
      <c r="I95" s="13">
        <f>1.92074^G95</f>
        <v>0.93681350299516841</v>
      </c>
      <c r="J95" s="13">
        <f>1.91^H95</f>
        <v>0.94750291058614533</v>
      </c>
      <c r="K95" s="14">
        <f>I95/J95</f>
        <v>0.98871833798973319</v>
      </c>
      <c r="M95" s="6" t="s">
        <v>28</v>
      </c>
      <c r="N95" s="13">
        <v>22.86</v>
      </c>
      <c r="O95" s="13">
        <v>20.6</v>
      </c>
      <c r="P95" s="13">
        <f>AVERAGE(N95:N97)</f>
        <v>22.76</v>
      </c>
      <c r="Q95" s="13">
        <f>AVERAGE(O95:O97)</f>
        <v>20.69</v>
      </c>
      <c r="R95" s="13">
        <f>P95-N95</f>
        <v>-9.9999999999997868E-2</v>
      </c>
      <c r="S95" s="13">
        <f>Q95-O95</f>
        <v>8.9999999999999858E-2</v>
      </c>
      <c r="T95" s="13">
        <f>1.92074^R95</f>
        <v>0.93681350299516841</v>
      </c>
      <c r="U95" s="13">
        <f>1.94342^S95</f>
        <v>1.0616246651285788</v>
      </c>
      <c r="V95" s="14">
        <f>T95/U95</f>
        <v>0.88243381466811166</v>
      </c>
      <c r="X95" s="4" t="s">
        <v>28</v>
      </c>
      <c r="Y95" s="13">
        <v>22.86</v>
      </c>
      <c r="Z95" s="13">
        <v>16.21</v>
      </c>
      <c r="AA95" s="13">
        <f>AVERAGE(Y95:Y97)</f>
        <v>22.76</v>
      </c>
      <c r="AB95" s="13">
        <f>AVERAGE(Z95:Z97)</f>
        <v>15.446666666666667</v>
      </c>
      <c r="AC95" s="13">
        <f>AA95-Y95</f>
        <v>-9.9999999999997868E-2</v>
      </c>
      <c r="AD95" s="13">
        <f>AB95-Z95</f>
        <v>-0.76333333333333364</v>
      </c>
      <c r="AE95" s="13">
        <f>1.920744^AC95</f>
        <v>0.93681330790110484</v>
      </c>
      <c r="AF95" s="13">
        <f>1.898^AD95</f>
        <v>0.61315069917378828</v>
      </c>
      <c r="AG95" s="14">
        <f>AE95/AF95</f>
        <v>1.5278679599704399</v>
      </c>
    </row>
    <row r="96" spans="1:33">
      <c r="A96" s="41"/>
      <c r="B96" s="4"/>
      <c r="C96" s="13">
        <v>22.38</v>
      </c>
      <c r="D96" s="13">
        <v>15.63</v>
      </c>
      <c r="E96" s="13"/>
      <c r="F96" s="13"/>
      <c r="G96" s="31">
        <f>E95-C96</f>
        <v>0.38000000000000256</v>
      </c>
      <c r="H96" s="31">
        <f>F95-D96</f>
        <v>0.14666666666666472</v>
      </c>
      <c r="I96" s="13">
        <f t="shared" ref="I96:I106" si="54">1.92074^G96</f>
        <v>1.2814983776091313</v>
      </c>
      <c r="J96" s="13">
        <f t="shared" ref="J96:J106" si="55">1.91^H96</f>
        <v>1.09955821400696</v>
      </c>
      <c r="K96" s="14">
        <f t="shared" ref="K96:K106" si="56">I96/J96</f>
        <v>1.165466604027406</v>
      </c>
      <c r="M96" s="6"/>
      <c r="N96" s="13">
        <v>22.38</v>
      </c>
      <c r="O96" s="13">
        <v>20.83</v>
      </c>
      <c r="P96" s="13"/>
      <c r="Q96" s="13"/>
      <c r="R96" s="31">
        <f>P95-N96</f>
        <v>0.38000000000000256</v>
      </c>
      <c r="S96" s="31">
        <f>Q95-O96</f>
        <v>-0.13999999999999702</v>
      </c>
      <c r="T96" s="13">
        <f t="shared" ref="T96:T106" si="57">1.92074^R96</f>
        <v>1.2814983776091313</v>
      </c>
      <c r="U96" s="13">
        <f t="shared" ref="U96:U106" si="58">1.94342^S96</f>
        <v>0.91117263141048865</v>
      </c>
      <c r="V96" s="14">
        <f t="shared" ref="V96:V106" si="59">T96/U96</f>
        <v>1.4064276443700696</v>
      </c>
      <c r="X96" s="4"/>
      <c r="Y96" s="13">
        <v>22.38</v>
      </c>
      <c r="Z96" s="13">
        <v>14.63</v>
      </c>
      <c r="AA96" s="13"/>
      <c r="AB96" s="13"/>
      <c r="AC96" s="31">
        <f>AA95-Y96</f>
        <v>0.38000000000000256</v>
      </c>
      <c r="AD96" s="31">
        <f>AB95-Z96</f>
        <v>0.81666666666666643</v>
      </c>
      <c r="AE96" s="13">
        <f t="shared" ref="AE96:AE106" si="60">1.920744^AC96</f>
        <v>1.2814993917371633</v>
      </c>
      <c r="AF96" s="13">
        <f t="shared" ref="AF96:AF106" si="61">1.898^AD96</f>
        <v>1.6876222267698191</v>
      </c>
      <c r="AG96" s="14">
        <f>AE96/AF96</f>
        <v>0.75935204657146982</v>
      </c>
    </row>
    <row r="97" spans="1:33">
      <c r="A97" s="41"/>
      <c r="B97" s="4"/>
      <c r="C97" s="13">
        <v>23.04</v>
      </c>
      <c r="D97" s="13">
        <v>15.84</v>
      </c>
      <c r="E97" s="13"/>
      <c r="F97" s="13"/>
      <c r="G97" s="31">
        <f>E95-C97</f>
        <v>-0.27999999999999758</v>
      </c>
      <c r="H97" s="31">
        <f>F95-D97</f>
        <v>-6.3333333333334352E-2</v>
      </c>
      <c r="I97" s="13">
        <f t="shared" si="54"/>
        <v>0.83296892039070791</v>
      </c>
      <c r="J97" s="13">
        <f t="shared" si="55"/>
        <v>0.95984525009629906</v>
      </c>
      <c r="K97" s="14">
        <f t="shared" si="56"/>
        <v>0.86781584876013929</v>
      </c>
      <c r="M97" s="6"/>
      <c r="N97" s="13">
        <v>23.04</v>
      </c>
      <c r="O97" s="13">
        <v>20.64</v>
      </c>
      <c r="P97" s="13"/>
      <c r="Q97" s="13"/>
      <c r="R97" s="31">
        <f>P95-N97</f>
        <v>-0.27999999999999758</v>
      </c>
      <c r="S97" s="31">
        <f>Q95-O97</f>
        <v>5.0000000000000711E-2</v>
      </c>
      <c r="T97" s="13">
        <f t="shared" si="57"/>
        <v>0.83296892039070791</v>
      </c>
      <c r="U97" s="13">
        <f t="shared" si="58"/>
        <v>1.03378049403295</v>
      </c>
      <c r="V97" s="14">
        <f t="shared" si="59"/>
        <v>0.80575027793488085</v>
      </c>
      <c r="X97" s="4"/>
      <c r="Y97" s="13">
        <v>23.04</v>
      </c>
      <c r="Z97" s="13">
        <v>15.5</v>
      </c>
      <c r="AA97" s="13"/>
      <c r="AB97" s="13"/>
      <c r="AC97" s="31">
        <f>AA95-Y97</f>
        <v>-0.27999999999999758</v>
      </c>
      <c r="AD97" s="31">
        <f>AB95-Z97</f>
        <v>-5.3333333333332789E-2</v>
      </c>
      <c r="AE97" s="13">
        <f t="shared" si="60"/>
        <v>0.83296843468001958</v>
      </c>
      <c r="AF97" s="13">
        <f t="shared" si="61"/>
        <v>0.96640136693341072</v>
      </c>
      <c r="AG97" s="14">
        <f t="shared" ref="AG97:AG106" si="62">AE97/AF97</f>
        <v>0.86192803857800704</v>
      </c>
    </row>
    <row r="98" spans="1:33">
      <c r="A98" s="41"/>
      <c r="B98" s="4" t="s">
        <v>29</v>
      </c>
      <c r="C98" s="13">
        <v>23.4</v>
      </c>
      <c r="D98" s="13">
        <v>15.94</v>
      </c>
      <c r="E98" s="13"/>
      <c r="F98" s="13"/>
      <c r="G98" s="31">
        <f>E95-C98</f>
        <v>-0.63999999999999702</v>
      </c>
      <c r="H98" s="31">
        <f>F95-D98</f>
        <v>-0.163333333333334</v>
      </c>
      <c r="I98" s="13">
        <f t="shared" si="54"/>
        <v>0.65853688993278892</v>
      </c>
      <c r="J98" s="13">
        <f t="shared" si="55"/>
        <v>0.89970033740810851</v>
      </c>
      <c r="K98" s="14">
        <f t="shared" si="56"/>
        <v>0.73195136486213552</v>
      </c>
      <c r="M98" s="6" t="s">
        <v>29</v>
      </c>
      <c r="N98" s="13">
        <v>23.4</v>
      </c>
      <c r="O98" s="13">
        <v>19.489999999999998</v>
      </c>
      <c r="P98" s="13"/>
      <c r="Q98" s="13"/>
      <c r="R98" s="31">
        <f>P95-N98</f>
        <v>-0.63999999999999702</v>
      </c>
      <c r="S98" s="31">
        <f>Q95-O98</f>
        <v>1.2000000000000028</v>
      </c>
      <c r="T98" s="13">
        <f t="shared" si="57"/>
        <v>0.65853688993278892</v>
      </c>
      <c r="U98" s="13">
        <f t="shared" si="58"/>
        <v>2.2196270119534023</v>
      </c>
      <c r="V98" s="14">
        <f t="shared" si="59"/>
        <v>0.29668808605516012</v>
      </c>
      <c r="X98" s="4" t="s">
        <v>29</v>
      </c>
      <c r="Y98" s="13">
        <v>23.4</v>
      </c>
      <c r="Z98" s="13">
        <v>15.7</v>
      </c>
      <c r="AA98" s="13"/>
      <c r="AB98" s="13"/>
      <c r="AC98" s="31">
        <f>AA95-Y98</f>
        <v>-0.63999999999999702</v>
      </c>
      <c r="AD98" s="31">
        <f>AB95-Z98</f>
        <v>-0.25333333333333208</v>
      </c>
      <c r="AE98" s="13">
        <f t="shared" si="60"/>
        <v>0.65853601222338554</v>
      </c>
      <c r="AF98" s="13">
        <f t="shared" si="61"/>
        <v>0.85015535349450777</v>
      </c>
      <c r="AG98" s="14">
        <f t="shared" si="62"/>
        <v>0.7746066757287553</v>
      </c>
    </row>
    <row r="99" spans="1:33">
      <c r="A99" s="41"/>
      <c r="B99" s="4"/>
      <c r="C99" s="13">
        <v>23.93</v>
      </c>
      <c r="D99" s="13">
        <v>16.84</v>
      </c>
      <c r="E99" s="13"/>
      <c r="F99" s="13"/>
      <c r="G99" s="31">
        <f>E95-C99</f>
        <v>-1.1699999999999982</v>
      </c>
      <c r="H99" s="31">
        <f>F95-D99</f>
        <v>-1.0633333333333344</v>
      </c>
      <c r="I99" s="13">
        <f t="shared" si="54"/>
        <v>0.4659526225888434</v>
      </c>
      <c r="J99" s="13">
        <f t="shared" si="55"/>
        <v>0.50253678015513037</v>
      </c>
      <c r="K99" s="14">
        <f t="shared" si="56"/>
        <v>0.92720103480785299</v>
      </c>
      <c r="M99" s="6"/>
      <c r="N99" s="13">
        <v>23.93</v>
      </c>
      <c r="O99" s="13">
        <v>20.5</v>
      </c>
      <c r="P99" s="13"/>
      <c r="Q99" s="13"/>
      <c r="R99" s="31">
        <f>P95-N99</f>
        <v>-1.1699999999999982</v>
      </c>
      <c r="S99" s="31">
        <f>Q95-O99</f>
        <v>0.19000000000000128</v>
      </c>
      <c r="T99" s="13">
        <f t="shared" si="57"/>
        <v>0.4659526225888434</v>
      </c>
      <c r="U99" s="13">
        <f t="shared" si="58"/>
        <v>1.1345605194842912</v>
      </c>
      <c r="V99" s="14">
        <f t="shared" si="59"/>
        <v>0.41068996724885143</v>
      </c>
      <c r="X99" s="4"/>
      <c r="Y99" s="13">
        <v>23.93</v>
      </c>
      <c r="Z99" s="13">
        <v>15.04</v>
      </c>
      <c r="AA99" s="13"/>
      <c r="AB99" s="13"/>
      <c r="AC99" s="31">
        <f>AA95-Y99</f>
        <v>-1.1699999999999982</v>
      </c>
      <c r="AD99" s="31">
        <f>AB95-Z99</f>
        <v>0.40666666666666806</v>
      </c>
      <c r="AE99" s="13">
        <f t="shared" si="60"/>
        <v>0.46595148726946317</v>
      </c>
      <c r="AF99" s="13">
        <f t="shared" si="61"/>
        <v>1.2976984660961035</v>
      </c>
      <c r="AG99" s="14">
        <f t="shared" si="62"/>
        <v>0.35905990447164193</v>
      </c>
    </row>
    <row r="100" spans="1:33">
      <c r="A100" s="41"/>
      <c r="B100" s="4"/>
      <c r="C100" s="13">
        <v>23.35</v>
      </c>
      <c r="D100" s="13">
        <v>16</v>
      </c>
      <c r="E100" s="13"/>
      <c r="F100" s="13"/>
      <c r="G100" s="31">
        <f>E95-C100</f>
        <v>-0.58999999999999986</v>
      </c>
      <c r="H100" s="31">
        <f>F95-D100</f>
        <v>-0.22333333333333449</v>
      </c>
      <c r="I100" s="13">
        <f t="shared" si="54"/>
        <v>0.68038313082976876</v>
      </c>
      <c r="J100" s="13">
        <f t="shared" si="55"/>
        <v>0.86543784228705811</v>
      </c>
      <c r="K100" s="14">
        <f t="shared" si="56"/>
        <v>0.78617215192687595</v>
      </c>
      <c r="M100" s="6"/>
      <c r="N100" s="13">
        <v>23.35</v>
      </c>
      <c r="O100" s="13">
        <v>19.53</v>
      </c>
      <c r="P100" s="13"/>
      <c r="Q100" s="13"/>
      <c r="R100" s="31">
        <f>P95-N100</f>
        <v>-0.58999999999999986</v>
      </c>
      <c r="S100" s="31">
        <f>Q95-O100</f>
        <v>1.1600000000000001</v>
      </c>
      <c r="T100" s="13">
        <f t="shared" si="57"/>
        <v>0.68038313082976876</v>
      </c>
      <c r="U100" s="13">
        <f t="shared" si="58"/>
        <v>2.1614108868770039</v>
      </c>
      <c r="V100" s="14">
        <f t="shared" si="59"/>
        <v>0.31478657526928905</v>
      </c>
      <c r="X100" s="4"/>
      <c r="Y100" s="13">
        <v>23.35</v>
      </c>
      <c r="Z100" s="13">
        <v>16.03</v>
      </c>
      <c r="AA100" s="13"/>
      <c r="AB100" s="13"/>
      <c r="AC100" s="31">
        <f>AA95-Y100</f>
        <v>-0.58999999999999986</v>
      </c>
      <c r="AD100" s="31">
        <f>AB95-Z100</f>
        <v>-0.58333333333333393</v>
      </c>
      <c r="AE100" s="13">
        <f t="shared" si="60"/>
        <v>0.6803822948490893</v>
      </c>
      <c r="AF100" s="13">
        <f t="shared" si="61"/>
        <v>0.68811423991640464</v>
      </c>
      <c r="AG100" s="14">
        <f t="shared" si="62"/>
        <v>0.9887635735190502</v>
      </c>
    </row>
    <row r="101" spans="1:33">
      <c r="A101" s="41"/>
      <c r="B101" s="4" t="s">
        <v>30</v>
      </c>
      <c r="C101" s="13">
        <v>19.239999999999998</v>
      </c>
      <c r="D101" s="13">
        <v>15.88</v>
      </c>
      <c r="E101" s="13"/>
      <c r="F101" s="13"/>
      <c r="G101" s="31">
        <f>E95-C101</f>
        <v>3.5200000000000031</v>
      </c>
      <c r="H101" s="31">
        <f>F95-D101</f>
        <v>-0.10333333333333528</v>
      </c>
      <c r="I101" s="13">
        <f t="shared" si="54"/>
        <v>9.9496866693050787</v>
      </c>
      <c r="J101" s="13">
        <f t="shared" si="55"/>
        <v>0.93531927722635033</v>
      </c>
      <c r="K101" s="14">
        <f t="shared" si="56"/>
        <v>10.637743615004336</v>
      </c>
      <c r="M101" s="6" t="s">
        <v>30</v>
      </c>
      <c r="N101" s="13">
        <v>19.239999999999998</v>
      </c>
      <c r="O101" s="13">
        <v>20.85</v>
      </c>
      <c r="P101" s="13"/>
      <c r="Q101" s="13"/>
      <c r="R101" s="31">
        <f>P95-N101</f>
        <v>3.5200000000000031</v>
      </c>
      <c r="S101" s="31">
        <f>Q95-O101</f>
        <v>-0.16000000000000014</v>
      </c>
      <c r="T101" s="13">
        <f t="shared" si="57"/>
        <v>9.9496866693050787</v>
      </c>
      <c r="U101" s="13">
        <f t="shared" si="58"/>
        <v>0.89914417096696686</v>
      </c>
      <c r="V101" s="14">
        <f t="shared" si="59"/>
        <v>11.06573004705673</v>
      </c>
      <c r="X101" s="4" t="s">
        <v>30</v>
      </c>
      <c r="Y101" s="13">
        <v>19.239999999999998</v>
      </c>
      <c r="Z101" s="13">
        <v>16.75</v>
      </c>
      <c r="AA101" s="13"/>
      <c r="AB101" s="13"/>
      <c r="AC101" s="31">
        <f>AA95-Y101</f>
        <v>3.5200000000000031</v>
      </c>
      <c r="AD101" s="31">
        <f>AB95-Z101</f>
        <v>-1.3033333333333328</v>
      </c>
      <c r="AE101" s="13">
        <f t="shared" si="60"/>
        <v>9.9497596057545223</v>
      </c>
      <c r="AF101" s="13">
        <f t="shared" si="61"/>
        <v>0.43379773036925989</v>
      </c>
      <c r="AG101" s="14">
        <f t="shared" si="62"/>
        <v>22.936403095712439</v>
      </c>
    </row>
    <row r="102" spans="1:33">
      <c r="A102" s="41"/>
      <c r="B102" s="4"/>
      <c r="C102" s="13">
        <v>19.04</v>
      </c>
      <c r="D102" s="13">
        <v>15.83</v>
      </c>
      <c r="E102" s="13"/>
      <c r="F102" s="13"/>
      <c r="G102" s="31">
        <f>E95-C102</f>
        <v>3.7200000000000024</v>
      </c>
      <c r="H102" s="31">
        <f>F95-D102</f>
        <v>-5.3333333333334565E-2</v>
      </c>
      <c r="I102" s="13">
        <f t="shared" si="54"/>
        <v>11.337129841223131</v>
      </c>
      <c r="J102" s="13">
        <f t="shared" si="55"/>
        <v>0.96607657965186089</v>
      </c>
      <c r="K102" s="14">
        <f t="shared" si="56"/>
        <v>11.735228945627295</v>
      </c>
      <c r="M102" s="6"/>
      <c r="N102" s="13">
        <v>19.04</v>
      </c>
      <c r="O102" s="13">
        <v>20.81</v>
      </c>
      <c r="P102" s="13"/>
      <c r="Q102" s="13"/>
      <c r="R102" s="31">
        <f>P95-N102</f>
        <v>3.7200000000000024</v>
      </c>
      <c r="S102" s="31">
        <f>Q95-O102</f>
        <v>-0.11999999999999744</v>
      </c>
      <c r="T102" s="13">
        <f t="shared" si="57"/>
        <v>11.337129841223131</v>
      </c>
      <c r="U102" s="13">
        <f t="shared" si="58"/>
        <v>0.92336200471460717</v>
      </c>
      <c r="V102" s="14">
        <f t="shared" si="59"/>
        <v>12.278098712462413</v>
      </c>
      <c r="X102" s="4"/>
      <c r="Y102" s="13">
        <v>19.04</v>
      </c>
      <c r="Z102" s="13">
        <v>15.34</v>
      </c>
      <c r="AA102" s="13"/>
      <c r="AB102" s="13"/>
      <c r="AC102" s="31">
        <f>AA95-Y102</f>
        <v>3.7200000000000024</v>
      </c>
      <c r="AD102" s="31">
        <f>AB95-Z102</f>
        <v>0.10666666666666735</v>
      </c>
      <c r="AE102" s="13">
        <f t="shared" si="60"/>
        <v>11.337217670377425</v>
      </c>
      <c r="AF102" s="13">
        <f t="shared" si="61"/>
        <v>1.0707422233566037</v>
      </c>
      <c r="AG102" s="14">
        <f t="shared" si="62"/>
        <v>10.588185861240328</v>
      </c>
    </row>
    <row r="103" spans="1:33">
      <c r="A103" s="41"/>
      <c r="B103" s="4"/>
      <c r="C103" s="13">
        <v>18.41</v>
      </c>
      <c r="D103" s="13">
        <v>15.15</v>
      </c>
      <c r="E103" s="13"/>
      <c r="F103" s="13"/>
      <c r="G103" s="31">
        <f>E95-C103</f>
        <v>4.3500000000000014</v>
      </c>
      <c r="H103" s="31">
        <f>F95-D103</f>
        <v>0.62666666666666515</v>
      </c>
      <c r="I103" s="13">
        <f t="shared" si="54"/>
        <v>17.103631318451683</v>
      </c>
      <c r="J103" s="13">
        <f t="shared" si="55"/>
        <v>1.5000793874734943</v>
      </c>
      <c r="K103" s="14">
        <f t="shared" si="56"/>
        <v>11.401817437981359</v>
      </c>
      <c r="M103" s="6"/>
      <c r="N103" s="13">
        <v>18.41</v>
      </c>
      <c r="O103" s="13">
        <v>20.23</v>
      </c>
      <c r="P103" s="13"/>
      <c r="Q103" s="13"/>
      <c r="R103" s="31">
        <f>P95-N103</f>
        <v>4.3500000000000014</v>
      </c>
      <c r="S103" s="31">
        <f>Q95-O103</f>
        <v>0.46000000000000085</v>
      </c>
      <c r="T103" s="13">
        <f t="shared" si="57"/>
        <v>17.103631318451683</v>
      </c>
      <c r="U103" s="13">
        <f t="shared" si="58"/>
        <v>1.3575025910298049</v>
      </c>
      <c r="V103" s="14">
        <f t="shared" si="59"/>
        <v>12.599336039187097</v>
      </c>
      <c r="X103" s="4"/>
      <c r="Y103" s="13">
        <v>18.41</v>
      </c>
      <c r="Z103" s="13">
        <v>16.45</v>
      </c>
      <c r="AA103" s="13"/>
      <c r="AB103" s="13"/>
      <c r="AC103" s="31">
        <f>AA95-Y103</f>
        <v>4.3500000000000014</v>
      </c>
      <c r="AD103" s="31">
        <f>AB95-Z103</f>
        <v>-1.0033333333333321</v>
      </c>
      <c r="AE103" s="13">
        <f t="shared" si="60"/>
        <v>17.103786260933777</v>
      </c>
      <c r="AF103" s="13">
        <f t="shared" si="61"/>
        <v>0.52574619457093796</v>
      </c>
      <c r="AG103" s="14">
        <f t="shared" si="62"/>
        <v>32.532401446846791</v>
      </c>
    </row>
    <row r="104" spans="1:33">
      <c r="A104" s="41"/>
      <c r="B104" s="4" t="s">
        <v>31</v>
      </c>
      <c r="C104" s="13" t="s">
        <v>93</v>
      </c>
      <c r="D104" s="13">
        <v>15.51</v>
      </c>
      <c r="E104" s="3"/>
      <c r="F104" s="3"/>
      <c r="G104" s="31" t="e">
        <f>E95-C104</f>
        <v>#VALUE!</v>
      </c>
      <c r="H104" s="31">
        <f>F95-D104</f>
        <v>0.26666666666666572</v>
      </c>
      <c r="I104" s="13" t="e">
        <f t="shared" si="54"/>
        <v>#VALUE!</v>
      </c>
      <c r="J104" s="13">
        <f t="shared" si="55"/>
        <v>1.1883441464443889</v>
      </c>
      <c r="K104" s="14" t="e">
        <f t="shared" si="56"/>
        <v>#VALUE!</v>
      </c>
      <c r="M104" s="6" t="s">
        <v>31</v>
      </c>
      <c r="N104" s="13" t="s">
        <v>93</v>
      </c>
      <c r="O104" s="13">
        <v>20.72</v>
      </c>
      <c r="P104" s="3"/>
      <c r="Q104" s="3"/>
      <c r="R104" s="31" t="e">
        <f>P95-N104</f>
        <v>#VALUE!</v>
      </c>
      <c r="S104" s="31">
        <f>Q95-O104</f>
        <v>-2.9999999999997584E-2</v>
      </c>
      <c r="T104" s="13" t="e">
        <f t="shared" si="57"/>
        <v>#VALUE!</v>
      </c>
      <c r="U104" s="13">
        <f t="shared" si="58"/>
        <v>0.98026387904759804</v>
      </c>
      <c r="V104" s="14" t="e">
        <f t="shared" si="59"/>
        <v>#VALUE!</v>
      </c>
      <c r="X104" s="4" t="s">
        <v>31</v>
      </c>
      <c r="Y104" s="13" t="s">
        <v>93</v>
      </c>
      <c r="Z104" s="13">
        <v>15.77</v>
      </c>
      <c r="AA104" s="3"/>
      <c r="AB104" s="3"/>
      <c r="AC104" s="31" t="e">
        <f>AA95-Y104</f>
        <v>#VALUE!</v>
      </c>
      <c r="AD104" s="31">
        <f>AB95-Z104</f>
        <v>-0.32333333333333236</v>
      </c>
      <c r="AE104" s="13" t="e">
        <f t="shared" si="60"/>
        <v>#VALUE!</v>
      </c>
      <c r="AF104" s="13">
        <f t="shared" si="61"/>
        <v>0.81286338117195178</v>
      </c>
      <c r="AG104" s="14" t="e">
        <f t="shared" si="62"/>
        <v>#VALUE!</v>
      </c>
    </row>
    <row r="105" spans="1:33">
      <c r="A105" s="41"/>
      <c r="B105" s="4"/>
      <c r="C105" s="13" t="s">
        <v>93</v>
      </c>
      <c r="D105" s="13">
        <v>15.11</v>
      </c>
      <c r="E105" s="3"/>
      <c r="F105" s="3"/>
      <c r="G105" s="31" t="e">
        <f>E95-C105</f>
        <v>#VALUE!</v>
      </c>
      <c r="H105" s="31">
        <f>F95-D105</f>
        <v>0.66666666666666607</v>
      </c>
      <c r="I105" s="13" t="e">
        <f t="shared" si="54"/>
        <v>#VALUE!</v>
      </c>
      <c r="J105" s="13">
        <f t="shared" si="55"/>
        <v>1.5394145185413004</v>
      </c>
      <c r="K105" s="14" t="e">
        <f t="shared" si="56"/>
        <v>#VALUE!</v>
      </c>
      <c r="M105" s="6"/>
      <c r="N105" s="13" t="s">
        <v>93</v>
      </c>
      <c r="O105" s="13">
        <v>20.100000000000001</v>
      </c>
      <c r="P105" s="3"/>
      <c r="Q105" s="3"/>
      <c r="R105" s="31" t="e">
        <f>P95-N105</f>
        <v>#VALUE!</v>
      </c>
      <c r="S105" s="31">
        <f>Q95-O105</f>
        <v>0.58999999999999986</v>
      </c>
      <c r="T105" s="13" t="e">
        <f t="shared" si="57"/>
        <v>#VALUE!</v>
      </c>
      <c r="U105" s="13">
        <f t="shared" si="58"/>
        <v>1.4799748457123978</v>
      </c>
      <c r="V105" s="14" t="e">
        <f t="shared" si="59"/>
        <v>#VALUE!</v>
      </c>
      <c r="X105" s="4"/>
      <c r="Y105" s="13" t="s">
        <v>93</v>
      </c>
      <c r="Z105" s="13">
        <v>16.37</v>
      </c>
      <c r="AA105" s="3"/>
      <c r="AB105" s="3"/>
      <c r="AC105" s="31" t="e">
        <f>AA95-Y105</f>
        <v>#VALUE!</v>
      </c>
      <c r="AD105" s="31">
        <f>AB95-Z105</f>
        <v>-0.92333333333333378</v>
      </c>
      <c r="AE105" s="13" t="e">
        <f t="shared" si="60"/>
        <v>#VALUE!</v>
      </c>
      <c r="AF105" s="13">
        <f t="shared" si="61"/>
        <v>0.55340086613954398</v>
      </c>
      <c r="AG105" s="14" t="e">
        <f t="shared" si="62"/>
        <v>#VALUE!</v>
      </c>
    </row>
    <row r="106" spans="1:33">
      <c r="A106" s="41"/>
      <c r="B106" s="4"/>
      <c r="C106" s="13" t="s">
        <v>93</v>
      </c>
      <c r="D106" s="13">
        <v>15.08</v>
      </c>
      <c r="E106" s="3"/>
      <c r="F106" s="3"/>
      <c r="G106" s="31" t="e">
        <f>E95-C106</f>
        <v>#VALUE!</v>
      </c>
      <c r="H106" s="31">
        <f>F95-D106</f>
        <v>0.69666666666666544</v>
      </c>
      <c r="I106" s="13" t="e">
        <f t="shared" si="54"/>
        <v>#VALUE!</v>
      </c>
      <c r="J106" s="13">
        <f t="shared" si="55"/>
        <v>1.5695912868687518</v>
      </c>
      <c r="K106" s="14" t="e">
        <f t="shared" si="56"/>
        <v>#VALUE!</v>
      </c>
      <c r="M106" s="6"/>
      <c r="N106" s="13" t="s">
        <v>93</v>
      </c>
      <c r="O106" s="13">
        <v>20.43</v>
      </c>
      <c r="P106" s="3"/>
      <c r="Q106" s="3"/>
      <c r="R106" s="31" t="e">
        <f>P95-N106</f>
        <v>#VALUE!</v>
      </c>
      <c r="S106" s="31">
        <f>Q95-O106</f>
        <v>0.26000000000000156</v>
      </c>
      <c r="T106" s="13" t="e">
        <f t="shared" si="57"/>
        <v>#VALUE!</v>
      </c>
      <c r="U106" s="13">
        <f t="shared" si="58"/>
        <v>1.1885770317497535</v>
      </c>
      <c r="V106" s="14" t="e">
        <f t="shared" si="59"/>
        <v>#VALUE!</v>
      </c>
      <c r="X106" s="4"/>
      <c r="Y106" s="13" t="s">
        <v>93</v>
      </c>
      <c r="Z106" s="13">
        <v>16.38</v>
      </c>
      <c r="AA106" s="3"/>
      <c r="AB106" s="3"/>
      <c r="AC106" s="31" t="e">
        <f>AA95-Y106</f>
        <v>#VALUE!</v>
      </c>
      <c r="AD106" s="31">
        <f>AB95-Z106</f>
        <v>-0.93333333333333179</v>
      </c>
      <c r="AE106" s="13" t="e">
        <f t="shared" si="60"/>
        <v>#VALUE!</v>
      </c>
      <c r="AF106" s="13">
        <f t="shared" si="61"/>
        <v>0.54986600731039403</v>
      </c>
      <c r="AG106" s="14" t="e">
        <f t="shared" si="62"/>
        <v>#VALUE!</v>
      </c>
    </row>
    <row r="107" spans="1:33">
      <c r="V107" s="7"/>
      <c r="AG107" s="7"/>
    </row>
    <row r="108" spans="1:33" ht="28.2" customHeight="1">
      <c r="B108" s="3"/>
      <c r="C108" s="6" t="s">
        <v>112</v>
      </c>
      <c r="D108" s="39"/>
      <c r="E108" s="4" t="s">
        <v>90</v>
      </c>
      <c r="F108" s="4"/>
      <c r="G108" s="37" t="s">
        <v>96</v>
      </c>
      <c r="H108" s="37"/>
      <c r="I108" s="4" t="s">
        <v>97</v>
      </c>
      <c r="J108" s="4"/>
      <c r="K108" s="13" t="s">
        <v>92</v>
      </c>
      <c r="M108" s="3"/>
      <c r="N108" s="6" t="s">
        <v>112</v>
      </c>
      <c r="O108" s="39"/>
      <c r="P108" s="4" t="s">
        <v>90</v>
      </c>
      <c r="Q108" s="4"/>
      <c r="R108" s="37" t="s">
        <v>96</v>
      </c>
      <c r="S108" s="37"/>
      <c r="T108" s="4" t="s">
        <v>97</v>
      </c>
      <c r="U108" s="4"/>
      <c r="V108" s="13" t="s">
        <v>92</v>
      </c>
      <c r="X108" s="3"/>
      <c r="Y108" s="6" t="s">
        <v>112</v>
      </c>
      <c r="Z108" s="39"/>
      <c r="AA108" s="4" t="s">
        <v>90</v>
      </c>
      <c r="AB108" s="4"/>
      <c r="AC108" s="37" t="s">
        <v>96</v>
      </c>
      <c r="AD108" s="37"/>
      <c r="AE108" s="4" t="s">
        <v>97</v>
      </c>
      <c r="AF108" s="4"/>
      <c r="AG108" s="13" t="s">
        <v>92</v>
      </c>
    </row>
    <row r="109" spans="1:33">
      <c r="B109" s="38" t="s">
        <v>91</v>
      </c>
      <c r="C109" s="3" t="s">
        <v>98</v>
      </c>
      <c r="D109" s="13" t="s">
        <v>95</v>
      </c>
      <c r="E109" s="13" t="s">
        <v>98</v>
      </c>
      <c r="F109" s="13" t="s">
        <v>95</v>
      </c>
      <c r="G109" s="13" t="s">
        <v>98</v>
      </c>
      <c r="H109" s="13" t="s">
        <v>95</v>
      </c>
      <c r="I109" s="13" t="s">
        <v>98</v>
      </c>
      <c r="J109" s="13" t="s">
        <v>89</v>
      </c>
      <c r="K109" s="38" t="s">
        <v>99</v>
      </c>
      <c r="M109" s="38" t="s">
        <v>91</v>
      </c>
      <c r="N109" s="3" t="s">
        <v>98</v>
      </c>
      <c r="O109" s="13" t="s">
        <v>95</v>
      </c>
      <c r="P109" s="13" t="s">
        <v>98</v>
      </c>
      <c r="Q109" s="13" t="s">
        <v>95</v>
      </c>
      <c r="R109" s="13" t="s">
        <v>98</v>
      </c>
      <c r="S109" s="13" t="s">
        <v>95</v>
      </c>
      <c r="T109" s="13" t="s">
        <v>98</v>
      </c>
      <c r="U109" s="13" t="s">
        <v>89</v>
      </c>
      <c r="V109" s="38" t="s">
        <v>99</v>
      </c>
      <c r="X109" s="38" t="s">
        <v>91</v>
      </c>
      <c r="Y109" s="3" t="s">
        <v>98</v>
      </c>
      <c r="Z109" s="13" t="s">
        <v>95</v>
      </c>
      <c r="AA109" s="13" t="s">
        <v>98</v>
      </c>
      <c r="AB109" s="13" t="s">
        <v>95</v>
      </c>
      <c r="AC109" s="13" t="s">
        <v>98</v>
      </c>
      <c r="AD109" s="13" t="s">
        <v>95</v>
      </c>
      <c r="AE109" s="13" t="s">
        <v>98</v>
      </c>
      <c r="AF109" s="13" t="s">
        <v>89</v>
      </c>
      <c r="AG109" s="38" t="s">
        <v>99</v>
      </c>
    </row>
    <row r="110" spans="1:33">
      <c r="A110" s="41" t="s">
        <v>110</v>
      </c>
      <c r="B110" s="4" t="s">
        <v>28</v>
      </c>
      <c r="C110" s="13">
        <v>25.79</v>
      </c>
      <c r="D110" s="13">
        <v>15.86</v>
      </c>
      <c r="E110" s="13">
        <f>AVERAGE(C110:C112)</f>
        <v>25.676666666666666</v>
      </c>
      <c r="F110" s="13">
        <f>AVERAGE(D110:D112)</f>
        <v>15.823333333333332</v>
      </c>
      <c r="G110" s="13">
        <f>E110-C110</f>
        <v>-0.11333333333333329</v>
      </c>
      <c r="H110" s="13">
        <f>F110-D110</f>
        <v>-3.6666666666667069E-2</v>
      </c>
      <c r="I110" s="13">
        <f>1.96068^G110</f>
        <v>0.9265323169273495</v>
      </c>
      <c r="J110" s="13">
        <f>1.91^H110</f>
        <v>0.97655215605266976</v>
      </c>
      <c r="K110" s="14">
        <f>I110/J110</f>
        <v>0.94877914219399617</v>
      </c>
      <c r="M110" s="6" t="s">
        <v>28</v>
      </c>
      <c r="N110" s="13">
        <v>25.79</v>
      </c>
      <c r="O110" s="13">
        <v>20.6</v>
      </c>
      <c r="P110" s="13">
        <f>AVERAGE(N110:N112)</f>
        <v>25.676666666666666</v>
      </c>
      <c r="Q110" s="13">
        <f>AVERAGE(O110:O112)</f>
        <v>20.703333333333333</v>
      </c>
      <c r="R110" s="13">
        <f>P110-N110</f>
        <v>-0.11333333333333329</v>
      </c>
      <c r="S110" s="13">
        <f>Q110-O110</f>
        <v>0.10333333333333172</v>
      </c>
      <c r="T110" s="13">
        <f>1.96068^R110</f>
        <v>0.9265323169273495</v>
      </c>
      <c r="U110" s="13">
        <f>1.94342^S110</f>
        <v>1.071071727615577</v>
      </c>
      <c r="V110" s="14">
        <f>T110/U110</f>
        <v>0.86505160489111077</v>
      </c>
      <c r="X110" s="4" t="s">
        <v>28</v>
      </c>
      <c r="Y110" s="13">
        <v>25.79</v>
      </c>
      <c r="Z110" s="13">
        <v>16.21</v>
      </c>
      <c r="AA110" s="13">
        <f>AVERAGE(Y110:Y112)</f>
        <v>25.676666666666666</v>
      </c>
      <c r="AB110" s="13">
        <f>AVERAGE(Z110:Z112)</f>
        <v>15.973333333333334</v>
      </c>
      <c r="AC110" s="13">
        <f>AA110-Y110</f>
        <v>-0.11333333333333329</v>
      </c>
      <c r="AD110" s="13">
        <f>AB110-Z110</f>
        <v>-0.23666666666666636</v>
      </c>
      <c r="AE110" s="13">
        <f>1.9068^AC110</f>
        <v>0.92946295222646769</v>
      </c>
      <c r="AF110" s="13">
        <f>1.898^AD110</f>
        <v>0.85928368114729192</v>
      </c>
      <c r="AG110" s="14">
        <f>AE110/AF110</f>
        <v>1.0816718304081772</v>
      </c>
    </row>
    <row r="111" spans="1:33">
      <c r="A111" s="41"/>
      <c r="B111" s="4"/>
      <c r="C111" s="13">
        <v>25.57</v>
      </c>
      <c r="D111" s="13">
        <v>15.77</v>
      </c>
      <c r="E111" s="13"/>
      <c r="F111" s="13"/>
      <c r="G111" s="31">
        <f>E110-C111</f>
        <v>0.10666666666666558</v>
      </c>
      <c r="H111" s="31">
        <f>F110-D111</f>
        <v>5.3333333333332789E-2</v>
      </c>
      <c r="I111" s="13">
        <f t="shared" ref="I111:I121" si="63">1.96068^G111</f>
        <v>1.074459499738754</v>
      </c>
      <c r="J111" s="13">
        <f t="shared" ref="J111:J121" si="64">1.91^H111</f>
        <v>1.0351146286564183</v>
      </c>
      <c r="K111" s="14">
        <f t="shared" ref="K111:K121" si="65">I111/J111</f>
        <v>1.0380101584820662</v>
      </c>
      <c r="M111" s="6"/>
      <c r="N111" s="13">
        <v>25.57</v>
      </c>
      <c r="O111" s="13">
        <v>20.87</v>
      </c>
      <c r="P111" s="13"/>
      <c r="Q111" s="13"/>
      <c r="R111" s="31">
        <f>P110-N111</f>
        <v>0.10666666666666558</v>
      </c>
      <c r="S111" s="31">
        <f>Q110-O111</f>
        <v>-0.16666666666666785</v>
      </c>
      <c r="T111" s="13">
        <f t="shared" ref="T111:T121" si="66">1.96068^R111</f>
        <v>1.074459499738754</v>
      </c>
      <c r="U111" s="13">
        <f t="shared" ref="U111:U121" si="67">1.94342^S111</f>
        <v>0.89517007460487841</v>
      </c>
      <c r="V111" s="14">
        <f t="shared" ref="V111:V121" si="68">T111/U111</f>
        <v>1.2002853203208481</v>
      </c>
      <c r="X111" s="4"/>
      <c r="Y111" s="13">
        <v>25.57</v>
      </c>
      <c r="Z111" s="13">
        <v>16.21</v>
      </c>
      <c r="AA111" s="13"/>
      <c r="AB111" s="13"/>
      <c r="AC111" s="31">
        <f>AA110-Y111</f>
        <v>0.10666666666666558</v>
      </c>
      <c r="AD111" s="31">
        <f>AB110-Z111</f>
        <v>-0.23666666666666636</v>
      </c>
      <c r="AE111" s="13">
        <f t="shared" ref="AE111:AE121" si="69">1.9068^AC111</f>
        <v>1.0712706715400637</v>
      </c>
      <c r="AF111" s="13">
        <f t="shared" ref="AF111:AF121" si="70">1.898^AD111</f>
        <v>0.85928368114729192</v>
      </c>
      <c r="AG111" s="14">
        <f t="shared" ref="AG111:AG121" si="71">AE111/AF111</f>
        <v>1.2467019856698927</v>
      </c>
    </row>
    <row r="112" spans="1:33">
      <c r="A112" s="41"/>
      <c r="B112" s="4"/>
      <c r="C112" s="13">
        <v>25.67</v>
      </c>
      <c r="D112" s="13">
        <v>15.84</v>
      </c>
      <c r="E112" s="13"/>
      <c r="F112" s="13"/>
      <c r="G112" s="31">
        <f>E110-C112</f>
        <v>6.6666666666641561E-3</v>
      </c>
      <c r="H112" s="31">
        <f>F110-D112</f>
        <v>-1.6666666666667496E-2</v>
      </c>
      <c r="I112" s="13">
        <f t="shared" si="63"/>
        <v>1.0044986979071417</v>
      </c>
      <c r="J112" s="13">
        <f t="shared" si="64"/>
        <v>0.98927289614192015</v>
      </c>
      <c r="K112" s="14">
        <f t="shared" si="65"/>
        <v>1.0153909015647764</v>
      </c>
      <c r="M112" s="6"/>
      <c r="N112" s="13">
        <v>25.67</v>
      </c>
      <c r="O112" s="13">
        <v>20.64</v>
      </c>
      <c r="P112" s="13"/>
      <c r="Q112" s="13"/>
      <c r="R112" s="31">
        <f>P110-N112</f>
        <v>6.6666666666641561E-3</v>
      </c>
      <c r="S112" s="31">
        <f>Q110-O112</f>
        <v>6.3333333333332575E-2</v>
      </c>
      <c r="T112" s="13">
        <f t="shared" si="66"/>
        <v>1.0044986979071417</v>
      </c>
      <c r="U112" s="13">
        <f t="shared" si="67"/>
        <v>1.0429797800384106</v>
      </c>
      <c r="V112" s="14">
        <f t="shared" si="68"/>
        <v>0.96310467099385977</v>
      </c>
      <c r="X112" s="4"/>
      <c r="Y112" s="13">
        <v>25.67</v>
      </c>
      <c r="Z112" s="13">
        <v>15.5</v>
      </c>
      <c r="AA112" s="13"/>
      <c r="AB112" s="13"/>
      <c r="AC112" s="31">
        <f>AA110-Y112</f>
        <v>6.6666666666641561E-3</v>
      </c>
      <c r="AD112" s="31">
        <f>AB110-Z112</f>
        <v>0.47333333333333449</v>
      </c>
      <c r="AE112" s="13">
        <f t="shared" si="69"/>
        <v>1.0043121134828634</v>
      </c>
      <c r="AF112" s="13">
        <f t="shared" si="70"/>
        <v>1.3543374005171738</v>
      </c>
      <c r="AG112" s="14">
        <f t="shared" si="71"/>
        <v>0.74155237321169154</v>
      </c>
    </row>
    <row r="113" spans="1:33">
      <c r="A113" s="41"/>
      <c r="B113" s="4" t="s">
        <v>29</v>
      </c>
      <c r="C113" s="13" t="s">
        <v>93</v>
      </c>
      <c r="D113" s="13">
        <v>15.94</v>
      </c>
      <c r="E113" s="13"/>
      <c r="F113" s="13"/>
      <c r="G113" s="31" t="e">
        <f>E110-C113</f>
        <v>#VALUE!</v>
      </c>
      <c r="H113" s="31">
        <f>F110-D113</f>
        <v>-0.11666666666666714</v>
      </c>
      <c r="I113" s="13" t="e">
        <f t="shared" si="63"/>
        <v>#VALUE!</v>
      </c>
      <c r="J113" s="13">
        <f t="shared" si="64"/>
        <v>0.92728401620811873</v>
      </c>
      <c r="K113" s="14" t="e">
        <f t="shared" si="65"/>
        <v>#VALUE!</v>
      </c>
      <c r="M113" s="6" t="s">
        <v>29</v>
      </c>
      <c r="N113" s="13" t="s">
        <v>93</v>
      </c>
      <c r="O113" s="13">
        <v>19.489999999999998</v>
      </c>
      <c r="P113" s="13"/>
      <c r="Q113" s="13"/>
      <c r="R113" s="31" t="e">
        <f>P110-N113</f>
        <v>#VALUE!</v>
      </c>
      <c r="S113" s="31">
        <f>Q110-O113</f>
        <v>1.2133333333333347</v>
      </c>
      <c r="T113" s="13" t="e">
        <f t="shared" si="66"/>
        <v>#VALUE!</v>
      </c>
      <c r="U113" s="13">
        <f t="shared" si="67"/>
        <v>2.2393787714674045</v>
      </c>
      <c r="V113" s="14" t="e">
        <f t="shared" si="68"/>
        <v>#VALUE!</v>
      </c>
      <c r="X113" s="4" t="s">
        <v>29</v>
      </c>
      <c r="Y113" s="13" t="s">
        <v>93</v>
      </c>
      <c r="Z113" s="13">
        <v>15.7</v>
      </c>
      <c r="AA113" s="13"/>
      <c r="AB113" s="13"/>
      <c r="AC113" s="31" t="e">
        <f>AA110-Y113</f>
        <v>#VALUE!</v>
      </c>
      <c r="AD113" s="31">
        <f>AB110-Z113</f>
        <v>0.2733333333333352</v>
      </c>
      <c r="AE113" s="13" t="e">
        <f t="shared" si="69"/>
        <v>#VALUE!</v>
      </c>
      <c r="AF113" s="13">
        <f t="shared" si="70"/>
        <v>1.1914275278201742</v>
      </c>
      <c r="AG113" s="14" t="e">
        <f t="shared" si="71"/>
        <v>#VALUE!</v>
      </c>
    </row>
    <row r="114" spans="1:33">
      <c r="A114" s="41"/>
      <c r="B114" s="4"/>
      <c r="C114" s="13" t="s">
        <v>93</v>
      </c>
      <c r="D114" s="13">
        <v>16.84</v>
      </c>
      <c r="E114" s="13"/>
      <c r="F114" s="13"/>
      <c r="G114" s="31" t="e">
        <f>E110-C114</f>
        <v>#VALUE!</v>
      </c>
      <c r="H114" s="31">
        <f>F110-D114</f>
        <v>-1.0166666666666675</v>
      </c>
      <c r="I114" s="13" t="e">
        <f t="shared" si="63"/>
        <v>#VALUE!</v>
      </c>
      <c r="J114" s="13">
        <f t="shared" si="64"/>
        <v>0.51794392468163364</v>
      </c>
      <c r="K114" s="14" t="e">
        <f t="shared" si="65"/>
        <v>#VALUE!</v>
      </c>
      <c r="M114" s="6"/>
      <c r="N114" s="13" t="s">
        <v>93</v>
      </c>
      <c r="O114" s="13">
        <v>20.5</v>
      </c>
      <c r="P114" s="13"/>
      <c r="Q114" s="13"/>
      <c r="R114" s="31" t="e">
        <f>P110-N114</f>
        <v>#VALUE!</v>
      </c>
      <c r="S114" s="31">
        <f>Q110-O114</f>
        <v>0.20333333333333314</v>
      </c>
      <c r="T114" s="13" t="e">
        <f t="shared" si="66"/>
        <v>#VALUE!</v>
      </c>
      <c r="U114" s="13">
        <f t="shared" si="67"/>
        <v>1.1446566150959649</v>
      </c>
      <c r="V114" s="14" t="e">
        <f t="shared" si="68"/>
        <v>#VALUE!</v>
      </c>
      <c r="X114" s="4"/>
      <c r="Y114" s="13" t="s">
        <v>93</v>
      </c>
      <c r="Z114" s="13">
        <v>15.04</v>
      </c>
      <c r="AA114" s="13"/>
      <c r="AB114" s="13"/>
      <c r="AC114" s="31" t="e">
        <f>AA110-Y114</f>
        <v>#VALUE!</v>
      </c>
      <c r="AD114" s="31">
        <f>AB110-Z114</f>
        <v>0.93333333333333535</v>
      </c>
      <c r="AE114" s="13" t="e">
        <f t="shared" si="69"/>
        <v>#VALUE!</v>
      </c>
      <c r="AF114" s="13">
        <f t="shared" si="70"/>
        <v>1.8186248771612317</v>
      </c>
      <c r="AG114" s="14" t="e">
        <f t="shared" si="71"/>
        <v>#VALUE!</v>
      </c>
    </row>
    <row r="115" spans="1:33">
      <c r="A115" s="41"/>
      <c r="B115" s="4"/>
      <c r="C115" s="13" t="s">
        <v>93</v>
      </c>
      <c r="D115" s="13">
        <v>16</v>
      </c>
      <c r="E115" s="13"/>
      <c r="F115" s="13"/>
      <c r="G115" s="31" t="e">
        <f>E110-C115</f>
        <v>#VALUE!</v>
      </c>
      <c r="H115" s="31">
        <f>F110-D115</f>
        <v>-0.17666666666666764</v>
      </c>
      <c r="I115" s="13" t="e">
        <f t="shared" si="63"/>
        <v>#VALUE!</v>
      </c>
      <c r="J115" s="13">
        <f t="shared" si="64"/>
        <v>0.89197107615444915</v>
      </c>
      <c r="K115" s="14" t="e">
        <f t="shared" si="65"/>
        <v>#VALUE!</v>
      </c>
      <c r="M115" s="6"/>
      <c r="N115" s="13" t="s">
        <v>93</v>
      </c>
      <c r="O115" s="13">
        <v>19.53</v>
      </c>
      <c r="P115" s="13"/>
      <c r="Q115" s="13"/>
      <c r="R115" s="31" t="e">
        <f>P110-N115</f>
        <v>#VALUE!</v>
      </c>
      <c r="S115" s="31">
        <f>Q110-O115</f>
        <v>1.173333333333332</v>
      </c>
      <c r="T115" s="13" t="e">
        <f t="shared" si="66"/>
        <v>#VALUE!</v>
      </c>
      <c r="U115" s="13">
        <f t="shared" si="67"/>
        <v>2.1806445994866595</v>
      </c>
      <c r="V115" s="14" t="e">
        <f t="shared" si="68"/>
        <v>#VALUE!</v>
      </c>
      <c r="X115" s="4"/>
      <c r="Y115" s="13" t="s">
        <v>93</v>
      </c>
      <c r="Z115" s="13">
        <v>16.03</v>
      </c>
      <c r="AA115" s="13"/>
      <c r="AB115" s="13"/>
      <c r="AC115" s="31" t="e">
        <f>AA110-Y115</f>
        <v>#VALUE!</v>
      </c>
      <c r="AD115" s="31">
        <f>AB110-Z115</f>
        <v>-5.6666666666666643E-2</v>
      </c>
      <c r="AE115" s="13" t="e">
        <f t="shared" si="69"/>
        <v>#VALUE!</v>
      </c>
      <c r="AF115" s="13">
        <f t="shared" si="70"/>
        <v>0.96433933439525954</v>
      </c>
      <c r="AG115" s="14" t="e">
        <f t="shared" si="71"/>
        <v>#VALUE!</v>
      </c>
    </row>
    <row r="116" spans="1:33">
      <c r="A116" s="41"/>
      <c r="B116" s="4" t="s">
        <v>30</v>
      </c>
      <c r="C116" s="13">
        <v>23.96</v>
      </c>
      <c r="D116" s="13">
        <v>15.88</v>
      </c>
      <c r="E116" s="13"/>
      <c r="F116" s="13"/>
      <c r="G116" s="31">
        <f>E110-C116</f>
        <v>1.716666666666665</v>
      </c>
      <c r="H116" s="31">
        <f>F110-D116</f>
        <v>-5.6666666666668419E-2</v>
      </c>
      <c r="I116" s="13">
        <f t="shared" si="63"/>
        <v>3.1766170846091981</v>
      </c>
      <c r="J116" s="13">
        <f t="shared" si="64"/>
        <v>0.96399498784439197</v>
      </c>
      <c r="K116" s="14">
        <f t="shared" si="65"/>
        <v>3.2952630715565165</v>
      </c>
      <c r="M116" s="6" t="s">
        <v>30</v>
      </c>
      <c r="N116" s="13">
        <v>23.96</v>
      </c>
      <c r="O116" s="13">
        <v>20.85</v>
      </c>
      <c r="P116" s="13"/>
      <c r="Q116" s="13"/>
      <c r="R116" s="31">
        <f>P110-N116</f>
        <v>1.716666666666665</v>
      </c>
      <c r="S116" s="31">
        <f>Q110-O116</f>
        <v>-0.14666666666666828</v>
      </c>
      <c r="T116" s="13">
        <f t="shared" si="66"/>
        <v>3.1766170846091981</v>
      </c>
      <c r="U116" s="13">
        <f t="shared" si="67"/>
        <v>0.90714537087024549</v>
      </c>
      <c r="V116" s="14">
        <f t="shared" si="68"/>
        <v>3.5017729094089916</v>
      </c>
      <c r="X116" s="4" t="s">
        <v>30</v>
      </c>
      <c r="Y116" s="13">
        <v>23.96</v>
      </c>
      <c r="Z116" s="13">
        <v>16.75</v>
      </c>
      <c r="AA116" s="13"/>
      <c r="AB116" s="13"/>
      <c r="AC116" s="31">
        <f>AA110-Y116</f>
        <v>1.716666666666665</v>
      </c>
      <c r="AD116" s="31">
        <f>AB110-Z116</f>
        <v>-0.77666666666666551</v>
      </c>
      <c r="AE116" s="13">
        <f t="shared" si="69"/>
        <v>3.028241423655476</v>
      </c>
      <c r="AF116" s="13">
        <f t="shared" si="70"/>
        <v>0.60793425030309911</v>
      </c>
      <c r="AG116" s="14">
        <f t="shared" si="71"/>
        <v>4.98119890785176</v>
      </c>
    </row>
    <row r="117" spans="1:33">
      <c r="A117" s="41"/>
      <c r="B117" s="4"/>
      <c r="C117" s="13">
        <v>23.52</v>
      </c>
      <c r="D117" s="13">
        <v>15.83</v>
      </c>
      <c r="E117" s="13"/>
      <c r="F117" s="13"/>
      <c r="G117" s="31">
        <f>E110-C117</f>
        <v>2.1566666666666663</v>
      </c>
      <c r="H117" s="31">
        <f>F110-D117</f>
        <v>-6.6666666666677088E-3</v>
      </c>
      <c r="I117" s="13">
        <f t="shared" si="63"/>
        <v>4.2719270085006782</v>
      </c>
      <c r="J117" s="13">
        <f t="shared" si="64"/>
        <v>0.99569527041071715</v>
      </c>
      <c r="K117" s="14">
        <f t="shared" si="65"/>
        <v>4.2903960031250712</v>
      </c>
      <c r="M117" s="6"/>
      <c r="N117" s="13">
        <v>23.52</v>
      </c>
      <c r="O117" s="13">
        <v>20.81</v>
      </c>
      <c r="P117" s="13"/>
      <c r="Q117" s="13"/>
      <c r="R117" s="31">
        <f>P110-N117</f>
        <v>2.1566666666666663</v>
      </c>
      <c r="S117" s="31">
        <f>Q110-O117</f>
        <v>-0.10666666666666558</v>
      </c>
      <c r="T117" s="13">
        <f t="shared" si="66"/>
        <v>4.2719270085006782</v>
      </c>
      <c r="U117" s="13">
        <f t="shared" si="67"/>
        <v>0.93157871146906313</v>
      </c>
      <c r="V117" s="14">
        <f t="shared" si="68"/>
        <v>4.585685520619097</v>
      </c>
      <c r="X117" s="4"/>
      <c r="Y117" s="13">
        <v>23.52</v>
      </c>
      <c r="Z117" s="13">
        <v>15.34</v>
      </c>
      <c r="AA117" s="13"/>
      <c r="AB117" s="13"/>
      <c r="AC117" s="31">
        <f>AA110-Y117</f>
        <v>2.1566666666666663</v>
      </c>
      <c r="AD117" s="31">
        <f>AB110-Z117</f>
        <v>0.63333333333333464</v>
      </c>
      <c r="AE117" s="13">
        <f t="shared" si="69"/>
        <v>4.0227658897110397</v>
      </c>
      <c r="AF117" s="13">
        <f t="shared" si="70"/>
        <v>1.5005631086867897</v>
      </c>
      <c r="AG117" s="14">
        <f t="shared" si="71"/>
        <v>2.6808375245420657</v>
      </c>
    </row>
    <row r="118" spans="1:33">
      <c r="A118" s="41"/>
      <c r="B118" s="4"/>
      <c r="C118" s="13">
        <v>23.01</v>
      </c>
      <c r="D118" s="13">
        <v>15.15</v>
      </c>
      <c r="E118" s="13"/>
      <c r="F118" s="13"/>
      <c r="G118" s="31">
        <f>E110-C118</f>
        <v>2.6666666666666643</v>
      </c>
      <c r="H118" s="31">
        <f>F110-D118</f>
        <v>0.67333333333333201</v>
      </c>
      <c r="I118" s="13">
        <f t="shared" si="63"/>
        <v>6.02214558282712</v>
      </c>
      <c r="J118" s="13">
        <f t="shared" si="64"/>
        <v>1.5460699315226245</v>
      </c>
      <c r="K118" s="14">
        <f t="shared" si="65"/>
        <v>3.8951314297253665</v>
      </c>
      <c r="M118" s="6"/>
      <c r="N118" s="13">
        <v>23.01</v>
      </c>
      <c r="O118" s="13">
        <v>20.23</v>
      </c>
      <c r="P118" s="13"/>
      <c r="Q118" s="13"/>
      <c r="R118" s="31">
        <f>P110-N118</f>
        <v>2.6666666666666643</v>
      </c>
      <c r="S118" s="31">
        <f>Q110-O118</f>
        <v>0.47333333333333272</v>
      </c>
      <c r="T118" s="13">
        <f t="shared" si="66"/>
        <v>6.02214558282712</v>
      </c>
      <c r="U118" s="13">
        <f t="shared" si="67"/>
        <v>1.3695825777002044</v>
      </c>
      <c r="V118" s="14">
        <f t="shared" si="68"/>
        <v>4.3970664353364324</v>
      </c>
      <c r="X118" s="4"/>
      <c r="Y118" s="13">
        <v>23.01</v>
      </c>
      <c r="Z118" s="13">
        <v>16.45</v>
      </c>
      <c r="AA118" s="13"/>
      <c r="AB118" s="13"/>
      <c r="AC118" s="31">
        <f>AA110-Y118</f>
        <v>2.6666666666666643</v>
      </c>
      <c r="AD118" s="31">
        <f>AB110-Z118</f>
        <v>-0.4766666666666648</v>
      </c>
      <c r="AE118" s="13">
        <f t="shared" si="69"/>
        <v>5.5908827181796701</v>
      </c>
      <c r="AF118" s="13">
        <f t="shared" si="70"/>
        <v>0.73679297117143128</v>
      </c>
      <c r="AG118" s="14">
        <f t="shared" si="71"/>
        <v>7.5881325378154658</v>
      </c>
    </row>
    <row r="119" spans="1:33">
      <c r="A119" s="41"/>
      <c r="B119" s="4" t="s">
        <v>31</v>
      </c>
      <c r="C119" s="13">
        <v>22.81</v>
      </c>
      <c r="D119" s="13">
        <v>15.51</v>
      </c>
      <c r="E119" s="3"/>
      <c r="F119" s="3"/>
      <c r="G119" s="31">
        <f>E110-C119</f>
        <v>2.8666666666666671</v>
      </c>
      <c r="H119" s="31">
        <f>F110-D119</f>
        <v>0.31333333333333258</v>
      </c>
      <c r="I119" s="13">
        <f t="shared" si="63"/>
        <v>6.8902121482521013</v>
      </c>
      <c r="J119" s="13">
        <f t="shared" si="64"/>
        <v>1.2247772807631168</v>
      </c>
      <c r="K119" s="14">
        <f t="shared" si="65"/>
        <v>5.6256857932236022</v>
      </c>
      <c r="M119" s="6" t="s">
        <v>31</v>
      </c>
      <c r="N119" s="13">
        <v>22.81</v>
      </c>
      <c r="O119" s="13">
        <v>20.72</v>
      </c>
      <c r="P119" s="3"/>
      <c r="Q119" s="3"/>
      <c r="R119" s="31">
        <f>P110-N119</f>
        <v>2.8666666666666671</v>
      </c>
      <c r="S119" s="31">
        <f>Q110-O119</f>
        <v>-1.6666666666665719E-2</v>
      </c>
      <c r="T119" s="13">
        <f t="shared" si="66"/>
        <v>6.8902121482521013</v>
      </c>
      <c r="U119" s="13">
        <f t="shared" si="67"/>
        <v>0.98898693760425693</v>
      </c>
      <c r="V119" s="14">
        <f t="shared" si="68"/>
        <v>6.966939487535698</v>
      </c>
      <c r="X119" s="4" t="s">
        <v>31</v>
      </c>
      <c r="Y119" s="13">
        <v>22.81</v>
      </c>
      <c r="Z119" s="13">
        <v>15.77</v>
      </c>
      <c r="AA119" s="3"/>
      <c r="AB119" s="3"/>
      <c r="AC119" s="31">
        <f>AA110-Y119</f>
        <v>2.8666666666666671</v>
      </c>
      <c r="AD119" s="31">
        <f>AB110-Z119</f>
        <v>0.20333333333333492</v>
      </c>
      <c r="AE119" s="13">
        <f t="shared" si="69"/>
        <v>6.3612345732128119</v>
      </c>
      <c r="AF119" s="13">
        <f t="shared" si="70"/>
        <v>1.1391656886055272</v>
      </c>
      <c r="AG119" s="14">
        <f t="shared" si="71"/>
        <v>5.5841170751900986</v>
      </c>
    </row>
    <row r="120" spans="1:33">
      <c r="A120" s="41"/>
      <c r="B120" s="4"/>
      <c r="C120" s="13">
        <v>22.87</v>
      </c>
      <c r="D120" s="13">
        <v>15.11</v>
      </c>
      <c r="E120" s="3"/>
      <c r="F120" s="3"/>
      <c r="G120" s="31">
        <f>E110-C120</f>
        <v>2.8066666666666649</v>
      </c>
      <c r="H120" s="31">
        <f>F110-D120</f>
        <v>0.71333333333333293</v>
      </c>
      <c r="I120" s="13">
        <f t="shared" si="63"/>
        <v>6.6174122463727461</v>
      </c>
      <c r="J120" s="13">
        <f t="shared" si="64"/>
        <v>1.5866110281500927</v>
      </c>
      <c r="K120" s="14">
        <f t="shared" si="65"/>
        <v>4.1707842243402977</v>
      </c>
      <c r="M120" s="6"/>
      <c r="N120" s="13">
        <v>22.87</v>
      </c>
      <c r="O120" s="13">
        <v>20.100000000000001</v>
      </c>
      <c r="P120" s="3"/>
      <c r="Q120" s="3"/>
      <c r="R120" s="31">
        <f>P110-N120</f>
        <v>2.8066666666666649</v>
      </c>
      <c r="S120" s="31">
        <f>Q110-O120</f>
        <v>0.60333333333333172</v>
      </c>
      <c r="T120" s="13">
        <f t="shared" si="66"/>
        <v>6.6174122463727461</v>
      </c>
      <c r="U120" s="13">
        <f t="shared" si="67"/>
        <v>1.4931446742835315</v>
      </c>
      <c r="V120" s="14">
        <f t="shared" si="68"/>
        <v>4.4318627393209811</v>
      </c>
      <c r="X120" s="4"/>
      <c r="Y120" s="13">
        <v>22.87</v>
      </c>
      <c r="Z120" s="13">
        <v>16.37</v>
      </c>
      <c r="AA120" s="3"/>
      <c r="AB120" s="3"/>
      <c r="AC120" s="31">
        <f>AA110-Y120</f>
        <v>2.8066666666666649</v>
      </c>
      <c r="AD120" s="31">
        <f>AB110-Z120</f>
        <v>-0.3966666666666665</v>
      </c>
      <c r="AE120" s="13">
        <f t="shared" si="69"/>
        <v>6.119600931569213</v>
      </c>
      <c r="AF120" s="13">
        <f t="shared" si="70"/>
        <v>0.77554887248315085</v>
      </c>
      <c r="AG120" s="14">
        <f t="shared" si="71"/>
        <v>7.8906709153937475</v>
      </c>
    </row>
    <row r="121" spans="1:33">
      <c r="A121" s="41"/>
      <c r="B121" s="4"/>
      <c r="C121" s="13">
        <v>23.33</v>
      </c>
      <c r="D121" s="13">
        <v>15.08</v>
      </c>
      <c r="E121" s="3"/>
      <c r="F121" s="3"/>
      <c r="G121" s="31">
        <f>E110-C121</f>
        <v>2.3466666666666676</v>
      </c>
      <c r="H121" s="31">
        <f>F110-D121</f>
        <v>0.74333333333333229</v>
      </c>
      <c r="I121" s="13">
        <f t="shared" si="63"/>
        <v>4.8549090695890476</v>
      </c>
      <c r="J121" s="13">
        <f t="shared" si="64"/>
        <v>1.6177129781743353</v>
      </c>
      <c r="K121" s="14">
        <f t="shared" si="65"/>
        <v>3.0010942207239006</v>
      </c>
      <c r="M121" s="6"/>
      <c r="N121" s="13">
        <v>23.33</v>
      </c>
      <c r="O121" s="13">
        <v>20.43</v>
      </c>
      <c r="P121" s="3"/>
      <c r="Q121" s="3"/>
      <c r="R121" s="31">
        <f>P110-N121</f>
        <v>2.3466666666666676</v>
      </c>
      <c r="S121" s="31">
        <f>Q110-O121</f>
        <v>0.27333333333333343</v>
      </c>
      <c r="T121" s="13">
        <f t="shared" si="66"/>
        <v>4.8549090695890476</v>
      </c>
      <c r="U121" s="13">
        <f t="shared" si="67"/>
        <v>1.1991538032381881</v>
      </c>
      <c r="V121" s="14">
        <f t="shared" si="68"/>
        <v>4.0486124936424996</v>
      </c>
      <c r="X121" s="4"/>
      <c r="Y121" s="13">
        <v>23.33</v>
      </c>
      <c r="Z121" s="13">
        <v>16.38</v>
      </c>
      <c r="AA121" s="3"/>
      <c r="AB121" s="3"/>
      <c r="AC121" s="31">
        <f>AA110-Y121</f>
        <v>2.3466666666666676</v>
      </c>
      <c r="AD121" s="31">
        <f>AB110-Z121</f>
        <v>-0.40666666666666451</v>
      </c>
      <c r="AE121" s="13">
        <f t="shared" si="69"/>
        <v>4.5476050090253493</v>
      </c>
      <c r="AF121" s="13">
        <f t="shared" si="70"/>
        <v>0.77059503892944059</v>
      </c>
      <c r="AG121" s="14">
        <f t="shared" si="71"/>
        <v>5.9014200446231397</v>
      </c>
    </row>
    <row r="122" spans="1:33">
      <c r="K122" s="7"/>
      <c r="V122" s="7"/>
      <c r="AG122" s="7"/>
    </row>
    <row r="123" spans="1:33" ht="27" customHeight="1">
      <c r="B123" s="3"/>
      <c r="C123" s="6" t="s">
        <v>112</v>
      </c>
      <c r="D123" s="39"/>
      <c r="E123" s="4" t="s">
        <v>90</v>
      </c>
      <c r="F123" s="4"/>
      <c r="G123" s="37" t="s">
        <v>96</v>
      </c>
      <c r="H123" s="37"/>
      <c r="I123" s="4" t="s">
        <v>97</v>
      </c>
      <c r="J123" s="4"/>
      <c r="K123" s="13" t="s">
        <v>92</v>
      </c>
      <c r="M123" s="3"/>
      <c r="N123" s="6" t="s">
        <v>112</v>
      </c>
      <c r="O123" s="39"/>
      <c r="P123" s="4" t="s">
        <v>90</v>
      </c>
      <c r="Q123" s="4"/>
      <c r="R123" s="37" t="s">
        <v>96</v>
      </c>
      <c r="S123" s="37"/>
      <c r="T123" s="4" t="s">
        <v>97</v>
      </c>
      <c r="U123" s="4"/>
      <c r="V123" s="13" t="s">
        <v>92</v>
      </c>
      <c r="X123" s="3"/>
      <c r="Y123" s="6" t="s">
        <v>112</v>
      </c>
      <c r="Z123" s="39"/>
      <c r="AA123" s="4" t="s">
        <v>90</v>
      </c>
      <c r="AB123" s="4"/>
      <c r="AC123" s="37" t="s">
        <v>96</v>
      </c>
      <c r="AD123" s="37"/>
      <c r="AE123" s="4" t="s">
        <v>97</v>
      </c>
      <c r="AF123" s="4"/>
      <c r="AG123" s="13" t="s">
        <v>92</v>
      </c>
    </row>
    <row r="124" spans="1:33">
      <c r="B124" s="38" t="s">
        <v>91</v>
      </c>
      <c r="C124" s="3" t="s">
        <v>98</v>
      </c>
      <c r="D124" s="13" t="s">
        <v>95</v>
      </c>
      <c r="E124" s="13" t="s">
        <v>98</v>
      </c>
      <c r="F124" s="13" t="s">
        <v>95</v>
      </c>
      <c r="G124" s="13" t="s">
        <v>98</v>
      </c>
      <c r="H124" s="13" t="s">
        <v>95</v>
      </c>
      <c r="I124" s="13" t="s">
        <v>98</v>
      </c>
      <c r="J124" s="13" t="s">
        <v>89</v>
      </c>
      <c r="K124" s="38" t="s">
        <v>99</v>
      </c>
      <c r="M124" s="38" t="s">
        <v>91</v>
      </c>
      <c r="N124" s="3" t="s">
        <v>98</v>
      </c>
      <c r="O124" s="13" t="s">
        <v>95</v>
      </c>
      <c r="P124" s="13" t="s">
        <v>98</v>
      </c>
      <c r="Q124" s="13" t="s">
        <v>95</v>
      </c>
      <c r="R124" s="13" t="s">
        <v>98</v>
      </c>
      <c r="S124" s="13" t="s">
        <v>95</v>
      </c>
      <c r="T124" s="13" t="s">
        <v>98</v>
      </c>
      <c r="U124" s="13" t="s">
        <v>89</v>
      </c>
      <c r="V124" s="38" t="s">
        <v>99</v>
      </c>
      <c r="X124" s="38" t="s">
        <v>91</v>
      </c>
      <c r="Y124" s="3" t="s">
        <v>98</v>
      </c>
      <c r="Z124" s="13" t="s">
        <v>95</v>
      </c>
      <c r="AA124" s="13" t="s">
        <v>98</v>
      </c>
      <c r="AB124" s="13" t="s">
        <v>95</v>
      </c>
      <c r="AC124" s="13" t="s">
        <v>98</v>
      </c>
      <c r="AD124" s="13" t="s">
        <v>95</v>
      </c>
      <c r="AE124" s="13" t="s">
        <v>98</v>
      </c>
      <c r="AF124" s="13" t="s">
        <v>89</v>
      </c>
      <c r="AG124" s="38" t="s">
        <v>99</v>
      </c>
    </row>
    <row r="125" spans="1:33">
      <c r="A125" s="41" t="s">
        <v>111</v>
      </c>
      <c r="B125" s="4" t="s">
        <v>28</v>
      </c>
      <c r="C125" s="13">
        <v>25.82</v>
      </c>
      <c r="D125" s="13">
        <v>15.86</v>
      </c>
      <c r="E125" s="13">
        <f>AVERAGE(C125:C127)</f>
        <v>25.74</v>
      </c>
      <c r="F125" s="13">
        <f>AVERAGE(D125:D127)</f>
        <v>15.823333333333332</v>
      </c>
      <c r="G125" s="13">
        <f>E125-C125</f>
        <v>-8.0000000000001847E-2</v>
      </c>
      <c r="H125" s="13">
        <f>F125-D125</f>
        <v>-3.6666666666667069E-2</v>
      </c>
      <c r="I125" s="13">
        <f>1.98766^G125</f>
        <v>0.94652618333173333</v>
      </c>
      <c r="J125" s="13">
        <f>1.91^H125</f>
        <v>0.97655215605266976</v>
      </c>
      <c r="K125" s="14">
        <f>I125/J125</f>
        <v>0.96925307825615303</v>
      </c>
      <c r="M125" s="6" t="s">
        <v>28</v>
      </c>
      <c r="N125" s="13">
        <v>25.82</v>
      </c>
      <c r="O125" s="13">
        <v>20.6</v>
      </c>
      <c r="P125" s="13">
        <f>AVERAGE(N125:N127)</f>
        <v>25.74</v>
      </c>
      <c r="Q125" s="13">
        <f>AVERAGE(O125:O127)</f>
        <v>20.703333333333333</v>
      </c>
      <c r="R125" s="13">
        <f>P125-N125</f>
        <v>-8.0000000000001847E-2</v>
      </c>
      <c r="S125" s="13">
        <f>Q125-O125</f>
        <v>0.10333333333333172</v>
      </c>
      <c r="T125" s="13">
        <f>1.98766^R125</f>
        <v>0.94652618333173333</v>
      </c>
      <c r="U125" s="13">
        <f>1.94342^S125</f>
        <v>1.071071727615577</v>
      </c>
      <c r="V125" s="14">
        <f>T125/U125</f>
        <v>0.88371876404476912</v>
      </c>
      <c r="X125" s="4" t="s">
        <v>28</v>
      </c>
      <c r="Y125" s="13">
        <v>25.82</v>
      </c>
      <c r="Z125" s="13">
        <v>16.21</v>
      </c>
      <c r="AA125" s="13">
        <f>AVERAGE(Y125:Y127)</f>
        <v>25.74</v>
      </c>
      <c r="AB125" s="13">
        <f>AVERAGE(Z125:Z127)</f>
        <v>15.973333333333334</v>
      </c>
      <c r="AC125" s="13">
        <f>AA125-Y125</f>
        <v>-8.0000000000001847E-2</v>
      </c>
      <c r="AD125" s="13">
        <f>AB125-Z125</f>
        <v>-0.23666666666666636</v>
      </c>
      <c r="AE125" s="13">
        <f>1.987657^AC125</f>
        <v>0.94652629762012741</v>
      </c>
      <c r="AF125" s="13">
        <f>1.898^AD125</f>
        <v>0.85928368114729192</v>
      </c>
      <c r="AG125" s="32">
        <f>AE125/AF125</f>
        <v>1.1015294697047564</v>
      </c>
    </row>
    <row r="126" spans="1:33">
      <c r="A126" s="41"/>
      <c r="B126" s="4"/>
      <c r="C126" s="13">
        <v>25.67</v>
      </c>
      <c r="D126" s="13">
        <v>15.77</v>
      </c>
      <c r="E126" s="13"/>
      <c r="F126" s="13"/>
      <c r="G126" s="31">
        <f>E125-C126</f>
        <v>6.9999999999996732E-2</v>
      </c>
      <c r="H126" s="31">
        <f>F125-D126</f>
        <v>5.3333333333332789E-2</v>
      </c>
      <c r="I126" s="13">
        <f t="shared" ref="I126:I136" si="72">1.98766^G126</f>
        <v>1.0492620050520503</v>
      </c>
      <c r="J126" s="13">
        <f t="shared" ref="J126:J136" si="73">1.91^H126</f>
        <v>1.0351146286564183</v>
      </c>
      <c r="K126" s="14">
        <f t="shared" ref="K126:K136" si="74">I126/J126</f>
        <v>1.0136674489993396</v>
      </c>
      <c r="M126" s="6"/>
      <c r="N126" s="13">
        <v>25.67</v>
      </c>
      <c r="O126" s="13">
        <v>20.87</v>
      </c>
      <c r="P126" s="13"/>
      <c r="Q126" s="13"/>
      <c r="R126" s="31">
        <f>P125-N126</f>
        <v>6.9999999999996732E-2</v>
      </c>
      <c r="S126" s="31">
        <f>Q125-O126</f>
        <v>-0.16666666666666785</v>
      </c>
      <c r="T126" s="13">
        <f t="shared" ref="T126:T136" si="75">1.98766^R126</f>
        <v>1.0492620050520503</v>
      </c>
      <c r="U126" s="13">
        <f t="shared" ref="U126:U136" si="76">1.94342^S126</f>
        <v>0.89517007460487841</v>
      </c>
      <c r="V126" s="14">
        <f t="shared" ref="V126:V136" si="77">T126/U126</f>
        <v>1.17213704391893</v>
      </c>
      <c r="X126" s="4"/>
      <c r="Y126" s="13">
        <v>25.67</v>
      </c>
      <c r="Z126" s="13">
        <v>16.21</v>
      </c>
      <c r="AA126" s="13"/>
      <c r="AB126" s="13"/>
      <c r="AC126" s="31">
        <f>AA125-Y126</f>
        <v>6.9999999999996732E-2</v>
      </c>
      <c r="AD126" s="31">
        <f>AB125-Z126</f>
        <v>-0.23666666666666636</v>
      </c>
      <c r="AE126" s="13">
        <f t="shared" ref="AE126:AE136" si="78">1.987657^AC126</f>
        <v>1.0492618941954774</v>
      </c>
      <c r="AF126" s="13">
        <f t="shared" ref="AF126:AF136" si="79">1.898^AD126</f>
        <v>0.85928368114729192</v>
      </c>
      <c r="AG126" s="32">
        <f t="shared" ref="AG126:AG136" si="80">AE126/AF126</f>
        <v>1.221089050352419</v>
      </c>
    </row>
    <row r="127" spans="1:33">
      <c r="A127" s="41"/>
      <c r="B127" s="4"/>
      <c r="C127" s="13">
        <v>25.73</v>
      </c>
      <c r="D127" s="13">
        <v>15.84</v>
      </c>
      <c r="E127" s="13"/>
      <c r="F127" s="13"/>
      <c r="G127" s="31">
        <f>E125-C127</f>
        <v>9.9999999999980105E-3</v>
      </c>
      <c r="H127" s="31">
        <f>F125-D127</f>
        <v>-1.6666666666667496E-2</v>
      </c>
      <c r="I127" s="13">
        <f t="shared" si="72"/>
        <v>1.0068932303673035</v>
      </c>
      <c r="J127" s="13">
        <f t="shared" si="73"/>
        <v>0.98927289614192015</v>
      </c>
      <c r="K127" s="14">
        <f t="shared" si="74"/>
        <v>1.017811398951797</v>
      </c>
      <c r="M127" s="6"/>
      <c r="N127" s="13">
        <v>25.73</v>
      </c>
      <c r="O127" s="13">
        <v>20.64</v>
      </c>
      <c r="P127" s="13"/>
      <c r="Q127" s="13"/>
      <c r="R127" s="31">
        <f>P125-N127</f>
        <v>9.9999999999980105E-3</v>
      </c>
      <c r="S127" s="31">
        <f>Q125-O127</f>
        <v>6.3333333333332575E-2</v>
      </c>
      <c r="T127" s="13">
        <f t="shared" si="75"/>
        <v>1.0068932303673035</v>
      </c>
      <c r="U127" s="13">
        <f t="shared" si="76"/>
        <v>1.0429797800384106</v>
      </c>
      <c r="V127" s="14">
        <f t="shared" si="77"/>
        <v>0.965400528023872</v>
      </c>
      <c r="X127" s="4"/>
      <c r="Y127" s="13">
        <v>25.73</v>
      </c>
      <c r="Z127" s="13">
        <v>15.5</v>
      </c>
      <c r="AA127" s="13"/>
      <c r="AB127" s="13"/>
      <c r="AC127" s="31">
        <f>AA125-Y127</f>
        <v>9.9999999999980105E-3</v>
      </c>
      <c r="AD127" s="31">
        <f>AB125-Z127</f>
        <v>0.47333333333333449</v>
      </c>
      <c r="AE127" s="13">
        <f t="shared" si="78"/>
        <v>1.0068932151701273</v>
      </c>
      <c r="AF127" s="13">
        <f t="shared" si="79"/>
        <v>1.3543374005171738</v>
      </c>
      <c r="AG127" s="32">
        <f t="shared" si="80"/>
        <v>0.74345817725009311</v>
      </c>
    </row>
    <row r="128" spans="1:33">
      <c r="A128" s="41"/>
      <c r="B128" s="4" t="s">
        <v>29</v>
      </c>
      <c r="C128" s="13">
        <v>26.11</v>
      </c>
      <c r="D128" s="13">
        <v>15.94</v>
      </c>
      <c r="E128" s="13"/>
      <c r="F128" s="13"/>
      <c r="G128" s="31">
        <f>E125-C128</f>
        <v>-0.37000000000000099</v>
      </c>
      <c r="H128" s="31">
        <f>F125-D128</f>
        <v>-0.11666666666666714</v>
      </c>
      <c r="I128" s="13">
        <f t="shared" si="72"/>
        <v>0.77555646730319028</v>
      </c>
      <c r="J128" s="13">
        <f t="shared" si="73"/>
        <v>0.92728401620811873</v>
      </c>
      <c r="K128" s="14">
        <f t="shared" si="74"/>
        <v>0.83637424321689713</v>
      </c>
      <c r="M128" s="6" t="s">
        <v>29</v>
      </c>
      <c r="N128" s="13">
        <v>26.11</v>
      </c>
      <c r="O128" s="13">
        <v>19.489999999999998</v>
      </c>
      <c r="P128" s="13"/>
      <c r="Q128" s="13"/>
      <c r="R128" s="31">
        <f>P125-N128</f>
        <v>-0.37000000000000099</v>
      </c>
      <c r="S128" s="31">
        <f>Q125-O128</f>
        <v>1.2133333333333347</v>
      </c>
      <c r="T128" s="13">
        <f t="shared" si="75"/>
        <v>0.77555646730319028</v>
      </c>
      <c r="U128" s="13">
        <f t="shared" si="76"/>
        <v>2.2393787714674045</v>
      </c>
      <c r="V128" s="14">
        <f t="shared" si="77"/>
        <v>0.3463266139631167</v>
      </c>
      <c r="X128" s="4" t="s">
        <v>29</v>
      </c>
      <c r="Y128" s="13">
        <v>26.11</v>
      </c>
      <c r="Z128" s="13">
        <v>15.7</v>
      </c>
      <c r="AA128" s="13"/>
      <c r="AB128" s="13"/>
      <c r="AC128" s="31">
        <f>AA125-Y128</f>
        <v>-0.37000000000000099</v>
      </c>
      <c r="AD128" s="31">
        <f>AB125-Z128</f>
        <v>0.2733333333333352</v>
      </c>
      <c r="AE128" s="13">
        <f t="shared" si="78"/>
        <v>0.77555690040974201</v>
      </c>
      <c r="AF128" s="13">
        <f t="shared" si="79"/>
        <v>1.1914275278201742</v>
      </c>
      <c r="AG128" s="32">
        <f t="shared" si="80"/>
        <v>0.65094760889795322</v>
      </c>
    </row>
    <row r="129" spans="1:33">
      <c r="A129" s="41"/>
      <c r="B129" s="4"/>
      <c r="C129" s="13">
        <v>26.64</v>
      </c>
      <c r="D129" s="13">
        <v>16.84</v>
      </c>
      <c r="E129" s="13"/>
      <c r="F129" s="13"/>
      <c r="G129" s="31">
        <f>E125-C129</f>
        <v>-0.90000000000000213</v>
      </c>
      <c r="H129" s="31">
        <f>F125-D129</f>
        <v>-1.0166666666666675</v>
      </c>
      <c r="I129" s="13">
        <f t="shared" si="72"/>
        <v>0.5388800574782957</v>
      </c>
      <c r="J129" s="13">
        <f t="shared" si="73"/>
        <v>0.51794392468163364</v>
      </c>
      <c r="K129" s="14">
        <f t="shared" si="74"/>
        <v>1.0404216205635213</v>
      </c>
      <c r="M129" s="6"/>
      <c r="N129" s="13">
        <v>26.64</v>
      </c>
      <c r="O129" s="13">
        <v>20.5</v>
      </c>
      <c r="P129" s="13"/>
      <c r="Q129" s="13"/>
      <c r="R129" s="31">
        <f>P125-N129</f>
        <v>-0.90000000000000213</v>
      </c>
      <c r="S129" s="31">
        <f>Q125-O129</f>
        <v>0.20333333333333314</v>
      </c>
      <c r="T129" s="13">
        <f t="shared" si="75"/>
        <v>0.5388800574782957</v>
      </c>
      <c r="U129" s="13">
        <f t="shared" si="76"/>
        <v>1.1446566150959649</v>
      </c>
      <c r="V129" s="14">
        <f t="shared" si="77"/>
        <v>0.47077879109895104</v>
      </c>
      <c r="X129" s="4"/>
      <c r="Y129" s="13">
        <v>26.64</v>
      </c>
      <c r="Z129" s="13">
        <v>15.04</v>
      </c>
      <c r="AA129" s="13"/>
      <c r="AB129" s="13"/>
      <c r="AC129" s="31">
        <f>AA125-Y129</f>
        <v>-0.90000000000000213</v>
      </c>
      <c r="AD129" s="31">
        <f>AB125-Z129</f>
        <v>0.93333333333333535</v>
      </c>
      <c r="AE129" s="13">
        <f t="shared" si="78"/>
        <v>0.53888078948389095</v>
      </c>
      <c r="AF129" s="13">
        <f t="shared" si="79"/>
        <v>1.8186248771612317</v>
      </c>
      <c r="AG129" s="32">
        <f t="shared" si="80"/>
        <v>0.29631222812977942</v>
      </c>
    </row>
    <row r="130" spans="1:33">
      <c r="A130" s="41"/>
      <c r="B130" s="4"/>
      <c r="C130" s="13">
        <v>26.21</v>
      </c>
      <c r="D130" s="13">
        <v>16</v>
      </c>
      <c r="E130" s="13"/>
      <c r="F130" s="13"/>
      <c r="G130" s="31">
        <f>E125-C130</f>
        <v>-0.47000000000000242</v>
      </c>
      <c r="H130" s="31">
        <f>F125-D130</f>
        <v>-0.17666666666666764</v>
      </c>
      <c r="I130" s="13">
        <f t="shared" si="72"/>
        <v>0.72406776587486976</v>
      </c>
      <c r="J130" s="13">
        <f t="shared" si="73"/>
        <v>0.89197107615444915</v>
      </c>
      <c r="K130" s="14">
        <f t="shared" si="74"/>
        <v>0.8117614855815054</v>
      </c>
      <c r="M130" s="6"/>
      <c r="N130" s="13">
        <v>26.21</v>
      </c>
      <c r="O130" s="13">
        <v>19.53</v>
      </c>
      <c r="P130" s="13"/>
      <c r="Q130" s="13"/>
      <c r="R130" s="31">
        <f>P125-N130</f>
        <v>-0.47000000000000242</v>
      </c>
      <c r="S130" s="31">
        <f>Q125-O130</f>
        <v>1.173333333333332</v>
      </c>
      <c r="T130" s="13">
        <f t="shared" si="75"/>
        <v>0.72406776587486976</v>
      </c>
      <c r="U130" s="13">
        <f t="shared" si="76"/>
        <v>2.1806445994866595</v>
      </c>
      <c r="V130" s="14">
        <f t="shared" si="77"/>
        <v>0.33204299593125852</v>
      </c>
      <c r="X130" s="4"/>
      <c r="Y130" s="13">
        <v>26.21</v>
      </c>
      <c r="Z130" s="13">
        <v>16.03</v>
      </c>
      <c r="AA130" s="13"/>
      <c r="AB130" s="13"/>
      <c r="AC130" s="31">
        <f>AA125-Y130</f>
        <v>-0.47000000000000242</v>
      </c>
      <c r="AD130" s="31">
        <f>AB125-Z130</f>
        <v>-5.6666666666666643E-2</v>
      </c>
      <c r="AE130" s="13">
        <f t="shared" si="78"/>
        <v>0.72406827951235431</v>
      </c>
      <c r="AF130" s="13">
        <f t="shared" si="79"/>
        <v>0.96433933439525954</v>
      </c>
      <c r="AG130" s="32">
        <f t="shared" si="80"/>
        <v>0.75084387174398515</v>
      </c>
    </row>
    <row r="131" spans="1:33">
      <c r="A131" s="41"/>
      <c r="B131" s="4" t="s">
        <v>30</v>
      </c>
      <c r="C131" s="13">
        <v>24.49</v>
      </c>
      <c r="D131" s="13">
        <v>15.88</v>
      </c>
      <c r="E131" s="13"/>
      <c r="F131" s="13"/>
      <c r="G131" s="31">
        <f>E125-C131</f>
        <v>1.25</v>
      </c>
      <c r="H131" s="31">
        <f>F125-D131</f>
        <v>-5.6666666666668419E-2</v>
      </c>
      <c r="I131" s="13">
        <f t="shared" si="72"/>
        <v>2.360084879577665</v>
      </c>
      <c r="J131" s="13">
        <f t="shared" si="73"/>
        <v>0.96399498784439197</v>
      </c>
      <c r="K131" s="14">
        <f t="shared" si="74"/>
        <v>2.4482335586153794</v>
      </c>
      <c r="M131" s="6" t="s">
        <v>30</v>
      </c>
      <c r="N131" s="13">
        <v>24.49</v>
      </c>
      <c r="O131" s="13">
        <v>20.85</v>
      </c>
      <c r="P131" s="13"/>
      <c r="Q131" s="13"/>
      <c r="R131" s="31">
        <f>P125-N131</f>
        <v>1.25</v>
      </c>
      <c r="S131" s="31">
        <f>Q125-O131</f>
        <v>-0.14666666666666828</v>
      </c>
      <c r="T131" s="13">
        <f t="shared" si="75"/>
        <v>2.360084879577665</v>
      </c>
      <c r="U131" s="13">
        <f t="shared" si="76"/>
        <v>0.90714537087024549</v>
      </c>
      <c r="V131" s="14">
        <f t="shared" si="77"/>
        <v>2.6016611618858629</v>
      </c>
      <c r="X131" s="4" t="s">
        <v>30</v>
      </c>
      <c r="Y131" s="13">
        <v>24.49</v>
      </c>
      <c r="Z131" s="13">
        <v>16.75</v>
      </c>
      <c r="AA131" s="13"/>
      <c r="AB131" s="13"/>
      <c r="AC131" s="31">
        <f>AA125-Y131</f>
        <v>1.25</v>
      </c>
      <c r="AD131" s="31">
        <f>AB125-Z131</f>
        <v>-0.77666666666666551</v>
      </c>
      <c r="AE131" s="13">
        <f t="shared" si="78"/>
        <v>2.3600804269466171</v>
      </c>
      <c r="AF131" s="13">
        <f t="shared" si="79"/>
        <v>0.60793425030309911</v>
      </c>
      <c r="AG131" s="32">
        <f t="shared" si="80"/>
        <v>3.882131045865481</v>
      </c>
    </row>
    <row r="132" spans="1:33">
      <c r="A132" s="41"/>
      <c r="B132" s="4"/>
      <c r="C132" s="13">
        <v>23.48</v>
      </c>
      <c r="D132" s="13">
        <v>15.83</v>
      </c>
      <c r="E132" s="13"/>
      <c r="F132" s="13"/>
      <c r="G132" s="31">
        <f>E125-C132</f>
        <v>2.259999999999998</v>
      </c>
      <c r="H132" s="31">
        <f>F125-D132</f>
        <v>-6.6666666666677088E-3</v>
      </c>
      <c r="I132" s="13">
        <f t="shared" si="72"/>
        <v>4.7233827746318644</v>
      </c>
      <c r="J132" s="13">
        <f t="shared" si="73"/>
        <v>0.99569527041071715</v>
      </c>
      <c r="K132" s="14">
        <f t="shared" si="74"/>
        <v>4.7438035662090705</v>
      </c>
      <c r="M132" s="6"/>
      <c r="N132" s="13">
        <v>23.48</v>
      </c>
      <c r="O132" s="13">
        <v>20.81</v>
      </c>
      <c r="P132" s="13"/>
      <c r="Q132" s="13"/>
      <c r="R132" s="31">
        <f>P125-N132</f>
        <v>2.259999999999998</v>
      </c>
      <c r="S132" s="31">
        <f>Q125-O132</f>
        <v>-0.10666666666666558</v>
      </c>
      <c r="T132" s="13">
        <f t="shared" si="75"/>
        <v>4.7233827746318644</v>
      </c>
      <c r="U132" s="13">
        <f t="shared" si="76"/>
        <v>0.93157871146906313</v>
      </c>
      <c r="V132" s="14">
        <f t="shared" si="77"/>
        <v>5.0702991776006501</v>
      </c>
      <c r="X132" s="4"/>
      <c r="Y132" s="13">
        <v>23.48</v>
      </c>
      <c r="Z132" s="13">
        <v>15.34</v>
      </c>
      <c r="AA132" s="13"/>
      <c r="AB132" s="13"/>
      <c r="AC132" s="31">
        <f>AA125-Y132</f>
        <v>2.259999999999998</v>
      </c>
      <c r="AD132" s="31">
        <f>AB125-Z132</f>
        <v>0.63333333333333464</v>
      </c>
      <c r="AE132" s="13">
        <f t="shared" si="78"/>
        <v>4.7233666629705331</v>
      </c>
      <c r="AF132" s="13">
        <f t="shared" si="79"/>
        <v>1.5005631086867897</v>
      </c>
      <c r="AG132" s="32">
        <f t="shared" si="80"/>
        <v>3.1477294327888443</v>
      </c>
    </row>
    <row r="133" spans="1:33">
      <c r="A133" s="41"/>
      <c r="B133" s="4"/>
      <c r="C133" s="13">
        <v>23.35</v>
      </c>
      <c r="D133" s="13">
        <v>15.15</v>
      </c>
      <c r="E133" s="13"/>
      <c r="F133" s="13"/>
      <c r="G133" s="31">
        <f>E125-C133</f>
        <v>2.389999999999997</v>
      </c>
      <c r="H133" s="31">
        <f>F125-D133</f>
        <v>0.67333333333333201</v>
      </c>
      <c r="I133" s="13">
        <f t="shared" si="72"/>
        <v>5.1646109798048956</v>
      </c>
      <c r="J133" s="13">
        <f t="shared" si="73"/>
        <v>1.5460699315226245</v>
      </c>
      <c r="K133" s="14">
        <f t="shared" si="74"/>
        <v>3.3404769567690922</v>
      </c>
      <c r="M133" s="6"/>
      <c r="N133" s="13">
        <v>23.35</v>
      </c>
      <c r="O133" s="13">
        <v>20.23</v>
      </c>
      <c r="P133" s="13"/>
      <c r="Q133" s="13"/>
      <c r="R133" s="31">
        <f>P125-N133</f>
        <v>2.389999999999997</v>
      </c>
      <c r="S133" s="31">
        <f>Q125-O133</f>
        <v>0.47333333333333272</v>
      </c>
      <c r="T133" s="13">
        <f t="shared" si="75"/>
        <v>5.1646109798048956</v>
      </c>
      <c r="U133" s="13">
        <f t="shared" si="76"/>
        <v>1.3695825777002044</v>
      </c>
      <c r="V133" s="14">
        <f t="shared" si="77"/>
        <v>3.7709379951936026</v>
      </c>
      <c r="X133" s="4"/>
      <c r="Y133" s="13">
        <v>23.35</v>
      </c>
      <c r="Z133" s="13">
        <v>16.45</v>
      </c>
      <c r="AA133" s="13"/>
      <c r="AB133" s="13"/>
      <c r="AC133" s="31">
        <f>AA125-Y133</f>
        <v>2.389999999999997</v>
      </c>
      <c r="AD133" s="31">
        <f>AB125-Z133</f>
        <v>-0.4766666666666648</v>
      </c>
      <c r="AE133" s="13">
        <f t="shared" si="78"/>
        <v>5.1645923497464956</v>
      </c>
      <c r="AF133" s="13">
        <f t="shared" si="79"/>
        <v>0.73679297117143128</v>
      </c>
      <c r="AG133" s="32">
        <f t="shared" si="80"/>
        <v>7.009557028666114</v>
      </c>
    </row>
    <row r="134" spans="1:33">
      <c r="A134" s="41"/>
      <c r="B134" s="4" t="s">
        <v>31</v>
      </c>
      <c r="C134" s="13">
        <v>22.43</v>
      </c>
      <c r="D134" s="13">
        <v>15.51</v>
      </c>
      <c r="E134" s="3"/>
      <c r="F134" s="3"/>
      <c r="G134" s="31">
        <f>E125-C134</f>
        <v>3.3099999999999987</v>
      </c>
      <c r="H134" s="31">
        <f>F125-D134</f>
        <v>0.31333333333333258</v>
      </c>
      <c r="I134" s="13">
        <f t="shared" si="72"/>
        <v>9.7165556945500189</v>
      </c>
      <c r="J134" s="13">
        <f t="shared" si="73"/>
        <v>1.2247772807631168</v>
      </c>
      <c r="K134" s="14">
        <f t="shared" si="74"/>
        <v>7.9333245702402042</v>
      </c>
      <c r="M134" s="6" t="s">
        <v>31</v>
      </c>
      <c r="N134" s="13">
        <v>22.43</v>
      </c>
      <c r="O134" s="13">
        <v>20.72</v>
      </c>
      <c r="P134" s="3"/>
      <c r="Q134" s="3"/>
      <c r="R134" s="31">
        <f>P125-N134</f>
        <v>3.3099999999999987</v>
      </c>
      <c r="S134" s="31">
        <f>Q125-O134</f>
        <v>-1.6666666666665719E-2</v>
      </c>
      <c r="T134" s="13">
        <f t="shared" si="75"/>
        <v>9.7165556945500189</v>
      </c>
      <c r="U134" s="13">
        <f t="shared" si="76"/>
        <v>0.98898693760425693</v>
      </c>
      <c r="V134" s="14">
        <f t="shared" si="77"/>
        <v>9.8247563492472523</v>
      </c>
      <c r="X134" s="4" t="s">
        <v>31</v>
      </c>
      <c r="Y134" s="13">
        <v>22.43</v>
      </c>
      <c r="Z134" s="13">
        <v>15.77</v>
      </c>
      <c r="AA134" s="3"/>
      <c r="AB134" s="3"/>
      <c r="AC134" s="31">
        <f>AA125-Y134</f>
        <v>3.3099999999999987</v>
      </c>
      <c r="AD134" s="31">
        <f>AB125-Z134</f>
        <v>0.20333333333333492</v>
      </c>
      <c r="AE134" s="13">
        <f t="shared" si="78"/>
        <v>9.7165071524302125</v>
      </c>
      <c r="AF134" s="13">
        <f t="shared" si="79"/>
        <v>1.1391656886055272</v>
      </c>
      <c r="AG134" s="32">
        <f t="shared" si="80"/>
        <v>8.5294942163543919</v>
      </c>
    </row>
    <row r="135" spans="1:33">
      <c r="A135" s="41"/>
      <c r="B135" s="4"/>
      <c r="C135" s="13">
        <v>22.61</v>
      </c>
      <c r="D135" s="13">
        <v>15.11</v>
      </c>
      <c r="E135" s="3"/>
      <c r="F135" s="3"/>
      <c r="G135" s="31">
        <f>E125-C135</f>
        <v>3.129999999999999</v>
      </c>
      <c r="H135" s="31">
        <f>F125-D135</f>
        <v>0.71333333333333293</v>
      </c>
      <c r="I135" s="13">
        <f t="shared" si="72"/>
        <v>8.5863930873997507</v>
      </c>
      <c r="J135" s="13">
        <f t="shared" si="73"/>
        <v>1.5866110281500927</v>
      </c>
      <c r="K135" s="14">
        <f t="shared" si="74"/>
        <v>5.4117820531041225</v>
      </c>
      <c r="M135" s="6"/>
      <c r="N135" s="13">
        <v>22.61</v>
      </c>
      <c r="O135" s="13">
        <v>20.100000000000001</v>
      </c>
      <c r="P135" s="3"/>
      <c r="Q135" s="3"/>
      <c r="R135" s="31">
        <f>P125-N135</f>
        <v>3.129999999999999</v>
      </c>
      <c r="S135" s="31">
        <f>Q125-O135</f>
        <v>0.60333333333333172</v>
      </c>
      <c r="T135" s="13">
        <f t="shared" si="75"/>
        <v>8.5863930873997507</v>
      </c>
      <c r="U135" s="13">
        <f t="shared" si="76"/>
        <v>1.4931446742835315</v>
      </c>
      <c r="V135" s="14">
        <f t="shared" si="77"/>
        <v>5.7505432897986486</v>
      </c>
      <c r="X135" s="4"/>
      <c r="Y135" s="13">
        <v>22.61</v>
      </c>
      <c r="Z135" s="13">
        <v>16.37</v>
      </c>
      <c r="AA135" s="3"/>
      <c r="AB135" s="3"/>
      <c r="AC135" s="31">
        <f>AA125-Y135</f>
        <v>3.129999999999999</v>
      </c>
      <c r="AD135" s="31">
        <f>AB125-Z135</f>
        <v>-0.3966666666666665</v>
      </c>
      <c r="AE135" s="13">
        <f t="shared" si="78"/>
        <v>8.5863525240732805</v>
      </c>
      <c r="AF135" s="13">
        <f t="shared" si="79"/>
        <v>0.77554887248315085</v>
      </c>
      <c r="AG135" s="32">
        <f t="shared" si="80"/>
        <v>11.071323586070745</v>
      </c>
    </row>
    <row r="136" spans="1:33">
      <c r="A136" s="41"/>
      <c r="B136" s="4"/>
      <c r="C136" s="13">
        <v>23.02</v>
      </c>
      <c r="D136" s="13">
        <v>15.08</v>
      </c>
      <c r="E136" s="3"/>
      <c r="F136" s="3"/>
      <c r="G136" s="31">
        <f>E125-C136</f>
        <v>2.7199999999999989</v>
      </c>
      <c r="H136" s="31">
        <f>F125-D136</f>
        <v>0.74333333333333229</v>
      </c>
      <c r="I136" s="13">
        <f t="shared" si="72"/>
        <v>6.4787393291472899</v>
      </c>
      <c r="J136" s="13">
        <f t="shared" si="73"/>
        <v>1.6177129781743353</v>
      </c>
      <c r="K136" s="14">
        <f t="shared" si="74"/>
        <v>4.0048756587579888</v>
      </c>
      <c r="M136" s="6"/>
      <c r="N136" s="13">
        <v>23.02</v>
      </c>
      <c r="O136" s="13">
        <v>20.43</v>
      </c>
      <c r="P136" s="3"/>
      <c r="Q136" s="3"/>
      <c r="R136" s="31">
        <f>P125-N136</f>
        <v>2.7199999999999989</v>
      </c>
      <c r="S136" s="31">
        <f>Q125-O136</f>
        <v>0.27333333333333343</v>
      </c>
      <c r="T136" s="13">
        <f t="shared" si="75"/>
        <v>6.4787393291472899</v>
      </c>
      <c r="U136" s="13">
        <f t="shared" si="76"/>
        <v>1.1991538032381881</v>
      </c>
      <c r="V136" s="14">
        <f t="shared" si="77"/>
        <v>5.4027592721235083</v>
      </c>
      <c r="X136" s="4"/>
      <c r="Y136" s="13">
        <v>23.02</v>
      </c>
      <c r="Z136" s="13">
        <v>16.38</v>
      </c>
      <c r="AA136" s="3"/>
      <c r="AB136" s="3"/>
      <c r="AC136" s="31">
        <f>AA125-Y136</f>
        <v>2.7199999999999989</v>
      </c>
      <c r="AD136" s="31">
        <f>AB125-Z136</f>
        <v>-0.40666666666666451</v>
      </c>
      <c r="AE136" s="13">
        <f t="shared" si="78"/>
        <v>6.4787127318196251</v>
      </c>
      <c r="AF136" s="13">
        <f t="shared" si="79"/>
        <v>0.77059503892944059</v>
      </c>
      <c r="AG136" s="32">
        <f t="shared" si="80"/>
        <v>8.4074155743596055</v>
      </c>
    </row>
  </sheetData>
  <mergeCells count="228">
    <mergeCell ref="X119:X121"/>
    <mergeCell ref="X125:X127"/>
    <mergeCell ref="X128:X130"/>
    <mergeCell ref="X131:X133"/>
    <mergeCell ref="X134:X136"/>
    <mergeCell ref="X98:X100"/>
    <mergeCell ref="X101:X103"/>
    <mergeCell ref="X104:X106"/>
    <mergeCell ref="X110:X112"/>
    <mergeCell ref="X113:X115"/>
    <mergeCell ref="X116:X118"/>
    <mergeCell ref="X74:X76"/>
    <mergeCell ref="X80:X82"/>
    <mergeCell ref="X83:X85"/>
    <mergeCell ref="X86:X88"/>
    <mergeCell ref="X89:X91"/>
    <mergeCell ref="X95:X97"/>
    <mergeCell ref="X53:X55"/>
    <mergeCell ref="X56:X58"/>
    <mergeCell ref="X59:X61"/>
    <mergeCell ref="X65:X67"/>
    <mergeCell ref="X68:X70"/>
    <mergeCell ref="X71:X73"/>
    <mergeCell ref="T33:U33"/>
    <mergeCell ref="X35:X37"/>
    <mergeCell ref="X38:X40"/>
    <mergeCell ref="X41:X43"/>
    <mergeCell ref="X44:X46"/>
    <mergeCell ref="X50:X52"/>
    <mergeCell ref="Y123:Z123"/>
    <mergeCell ref="AE123:AF123"/>
    <mergeCell ref="I33:J33"/>
    <mergeCell ref="I48:J48"/>
    <mergeCell ref="I63:J63"/>
    <mergeCell ref="I78:J78"/>
    <mergeCell ref="I93:J93"/>
    <mergeCell ref="I108:J108"/>
    <mergeCell ref="I123:J123"/>
    <mergeCell ref="T123:U123"/>
    <mergeCell ref="Y78:Z78"/>
    <mergeCell ref="AA78:AB78"/>
    <mergeCell ref="AC78:AD78"/>
    <mergeCell ref="AE78:AF78"/>
    <mergeCell ref="Y93:Z93"/>
    <mergeCell ref="AE93:AF93"/>
    <mergeCell ref="Y48:Z48"/>
    <mergeCell ref="AA48:AB48"/>
    <mergeCell ref="AC48:AD48"/>
    <mergeCell ref="AE48:AF48"/>
    <mergeCell ref="Y63:Z63"/>
    <mergeCell ref="AA63:AB63"/>
    <mergeCell ref="AC63:AD63"/>
    <mergeCell ref="AE63:AF63"/>
    <mergeCell ref="Y18:Z18"/>
    <mergeCell ref="AE18:AF18"/>
    <mergeCell ref="Y33:Z33"/>
    <mergeCell ref="AA33:AB33"/>
    <mergeCell ref="AC33:AD33"/>
    <mergeCell ref="AE33:AF33"/>
    <mergeCell ref="C93:D93"/>
    <mergeCell ref="C108:D108"/>
    <mergeCell ref="C123:D123"/>
    <mergeCell ref="N3:O3"/>
    <mergeCell ref="N18:O18"/>
    <mergeCell ref="N33:O33"/>
    <mergeCell ref="N48:O48"/>
    <mergeCell ref="N63:O63"/>
    <mergeCell ref="N78:O78"/>
    <mergeCell ref="A125:A136"/>
    <mergeCell ref="AA18:AB18"/>
    <mergeCell ref="AC18:AD18"/>
    <mergeCell ref="C3:D3"/>
    <mergeCell ref="C18:D18"/>
    <mergeCell ref="C33:D33"/>
    <mergeCell ref="C48:D48"/>
    <mergeCell ref="C63:D63"/>
    <mergeCell ref="C78:D78"/>
    <mergeCell ref="B89:B91"/>
    <mergeCell ref="B95:B97"/>
    <mergeCell ref="B98:B100"/>
    <mergeCell ref="B101:B103"/>
    <mergeCell ref="B104:B106"/>
    <mergeCell ref="A110:A121"/>
    <mergeCell ref="B59:B61"/>
    <mergeCell ref="B65:B67"/>
    <mergeCell ref="B68:B70"/>
    <mergeCell ref="B71:B73"/>
    <mergeCell ref="B74:B76"/>
    <mergeCell ref="B80:B82"/>
    <mergeCell ref="AA108:AB108"/>
    <mergeCell ref="AC108:AD108"/>
    <mergeCell ref="AA123:AB123"/>
    <mergeCell ref="AC123:AD123"/>
    <mergeCell ref="B35:B37"/>
    <mergeCell ref="B38:B40"/>
    <mergeCell ref="B41:B43"/>
    <mergeCell ref="B44:B46"/>
    <mergeCell ref="B50:B52"/>
    <mergeCell ref="AA93:AB93"/>
    <mergeCell ref="AC93:AD93"/>
    <mergeCell ref="Y108:Z108"/>
    <mergeCell ref="AE108:AF108"/>
    <mergeCell ref="M29:M31"/>
    <mergeCell ref="X20:X22"/>
    <mergeCell ref="X23:X25"/>
    <mergeCell ref="X26:X28"/>
    <mergeCell ref="X29:X31"/>
    <mergeCell ref="M14:M16"/>
    <mergeCell ref="X5:X7"/>
    <mergeCell ref="X8:X10"/>
    <mergeCell ref="X11:X13"/>
    <mergeCell ref="X14:X16"/>
    <mergeCell ref="B2:K2"/>
    <mergeCell ref="M2:V2"/>
    <mergeCell ref="X2:AG2"/>
    <mergeCell ref="Y3:Z3"/>
    <mergeCell ref="I3:J3"/>
    <mergeCell ref="M131:M133"/>
    <mergeCell ref="B134:B136"/>
    <mergeCell ref="M134:M136"/>
    <mergeCell ref="B20:B22"/>
    <mergeCell ref="B23:B25"/>
    <mergeCell ref="B26:B28"/>
    <mergeCell ref="B29:B31"/>
    <mergeCell ref="M20:M22"/>
    <mergeCell ref="M23:M25"/>
    <mergeCell ref="B125:B127"/>
    <mergeCell ref="M125:M127"/>
    <mergeCell ref="B128:B130"/>
    <mergeCell ref="M128:M130"/>
    <mergeCell ref="B131:B133"/>
    <mergeCell ref="M116:M118"/>
    <mergeCell ref="B119:B121"/>
    <mergeCell ref="M119:M121"/>
    <mergeCell ref="E123:F123"/>
    <mergeCell ref="G123:H123"/>
    <mergeCell ref="P123:Q123"/>
    <mergeCell ref="R123:S123"/>
    <mergeCell ref="N123:O123"/>
    <mergeCell ref="B110:B112"/>
    <mergeCell ref="M110:M112"/>
    <mergeCell ref="B113:B115"/>
    <mergeCell ref="M113:M115"/>
    <mergeCell ref="B116:B118"/>
    <mergeCell ref="E108:F108"/>
    <mergeCell ref="G108:H108"/>
    <mergeCell ref="P108:Q108"/>
    <mergeCell ref="R108:S108"/>
    <mergeCell ref="N108:O108"/>
    <mergeCell ref="T108:U108"/>
    <mergeCell ref="A95:A106"/>
    <mergeCell ref="M95:M97"/>
    <mergeCell ref="M98:M100"/>
    <mergeCell ref="M101:M103"/>
    <mergeCell ref="M104:M106"/>
    <mergeCell ref="E93:F93"/>
    <mergeCell ref="G93:H93"/>
    <mergeCell ref="P93:Q93"/>
    <mergeCell ref="R93:S93"/>
    <mergeCell ref="N93:O93"/>
    <mergeCell ref="T93:U93"/>
    <mergeCell ref="A80:A91"/>
    <mergeCell ref="M80:M82"/>
    <mergeCell ref="M83:M85"/>
    <mergeCell ref="M86:M88"/>
    <mergeCell ref="M89:M91"/>
    <mergeCell ref="B83:B85"/>
    <mergeCell ref="B86:B88"/>
    <mergeCell ref="E78:F78"/>
    <mergeCell ref="G78:H78"/>
    <mergeCell ref="P78:Q78"/>
    <mergeCell ref="R78:S78"/>
    <mergeCell ref="T78:U78"/>
    <mergeCell ref="A65:A76"/>
    <mergeCell ref="M65:M67"/>
    <mergeCell ref="M68:M70"/>
    <mergeCell ref="M71:M73"/>
    <mergeCell ref="M74:M76"/>
    <mergeCell ref="E63:F63"/>
    <mergeCell ref="G63:H63"/>
    <mergeCell ref="P63:Q63"/>
    <mergeCell ref="R63:S63"/>
    <mergeCell ref="T63:U63"/>
    <mergeCell ref="A50:A61"/>
    <mergeCell ref="M50:M52"/>
    <mergeCell ref="M53:M55"/>
    <mergeCell ref="M56:M58"/>
    <mergeCell ref="M59:M61"/>
    <mergeCell ref="B53:B55"/>
    <mergeCell ref="B56:B58"/>
    <mergeCell ref="E48:F48"/>
    <mergeCell ref="G48:H48"/>
    <mergeCell ref="P48:Q48"/>
    <mergeCell ref="R48:S48"/>
    <mergeCell ref="T48:U48"/>
    <mergeCell ref="A35:A46"/>
    <mergeCell ref="M35:M37"/>
    <mergeCell ref="M38:M40"/>
    <mergeCell ref="M41:M43"/>
    <mergeCell ref="M44:M46"/>
    <mergeCell ref="A20:A31"/>
    <mergeCell ref="E33:F33"/>
    <mergeCell ref="G33:H33"/>
    <mergeCell ref="P33:Q33"/>
    <mergeCell ref="R33:S33"/>
    <mergeCell ref="M26:M28"/>
    <mergeCell ref="T18:U18"/>
    <mergeCell ref="E18:F18"/>
    <mergeCell ref="G18:H18"/>
    <mergeCell ref="P18:Q18"/>
    <mergeCell ref="R18:S18"/>
    <mergeCell ref="I18:J18"/>
    <mergeCell ref="A5:A16"/>
    <mergeCell ref="B5:B7"/>
    <mergeCell ref="B8:B10"/>
    <mergeCell ref="B11:B13"/>
    <mergeCell ref="B14:B16"/>
    <mergeCell ref="M5:M7"/>
    <mergeCell ref="M8:M10"/>
    <mergeCell ref="M11:M13"/>
    <mergeCell ref="T3:U3"/>
    <mergeCell ref="E3:F3"/>
    <mergeCell ref="G3:H3"/>
    <mergeCell ref="P3:Q3"/>
    <mergeCell ref="R3:S3"/>
    <mergeCell ref="AA3:AB3"/>
    <mergeCell ref="AC3:AD3"/>
    <mergeCell ref="AE3:AF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FEB3-7476-4867-A54F-55ABA7038095}">
  <dimension ref="A2:N60"/>
  <sheetViews>
    <sheetView workbookViewId="0">
      <selection activeCell="C2" sqref="C2:D2"/>
    </sheetView>
  </sheetViews>
  <sheetFormatPr defaultRowHeight="14.4"/>
  <cols>
    <col min="2" max="2" width="24.77734375" customWidth="1"/>
    <col min="3" max="3" width="13.109375" bestFit="1" customWidth="1"/>
    <col min="4" max="4" width="12.21875" bestFit="1" customWidth="1"/>
    <col min="5" max="5" width="11.5546875" customWidth="1"/>
    <col min="6" max="11" width="11.5546875" bestFit="1" customWidth="1"/>
    <col min="12" max="13" width="12.5546875" bestFit="1" customWidth="1"/>
    <col min="14" max="14" width="12.5546875" customWidth="1"/>
  </cols>
  <sheetData>
    <row r="2" spans="1:4">
      <c r="A2" t="s">
        <v>0</v>
      </c>
      <c r="B2" s="19"/>
      <c r="C2" s="24" t="s">
        <v>113</v>
      </c>
      <c r="D2" s="24" t="s">
        <v>114</v>
      </c>
    </row>
    <row r="3" spans="1:4">
      <c r="B3" s="19" t="s">
        <v>38</v>
      </c>
      <c r="C3" s="20">
        <v>12.382737972633612</v>
      </c>
      <c r="D3" s="20">
        <v>18.20761302735843</v>
      </c>
    </row>
    <row r="4" spans="1:4">
      <c r="B4" s="19" t="s">
        <v>40</v>
      </c>
      <c r="C4" s="20">
        <v>5.6420930261400839</v>
      </c>
      <c r="D4" s="20">
        <v>3.0448543970789976</v>
      </c>
    </row>
    <row r="5" spans="1:4">
      <c r="B5" s="19" t="s">
        <v>41</v>
      </c>
      <c r="C5" s="20">
        <v>36.425814235280875</v>
      </c>
      <c r="D5" s="20">
        <v>23.835887258939035</v>
      </c>
    </row>
    <row r="6" spans="1:4">
      <c r="B6" s="19" t="s">
        <v>43</v>
      </c>
      <c r="C6" s="20">
        <v>4.3417323589491321</v>
      </c>
      <c r="D6" s="20">
        <v>6.5415611820812112</v>
      </c>
    </row>
    <row r="7" spans="1:4">
      <c r="B7" s="19" t="s">
        <v>45</v>
      </c>
      <c r="C7" s="20">
        <v>0.4038068708035169</v>
      </c>
      <c r="D7" s="20">
        <v>0.73561936619807478</v>
      </c>
    </row>
    <row r="8" spans="1:4">
      <c r="B8" s="19" t="s">
        <v>47</v>
      </c>
      <c r="C8" s="20">
        <v>0.20731389567008743</v>
      </c>
      <c r="D8" s="20">
        <v>0.11401166520487778</v>
      </c>
    </row>
    <row r="9" spans="1:4">
      <c r="B9" s="19" t="s">
        <v>49</v>
      </c>
      <c r="C9" s="20">
        <v>0.2188564690305291</v>
      </c>
      <c r="D9" s="20">
        <v>0.10855552588677697</v>
      </c>
    </row>
    <row r="10" spans="1:4">
      <c r="B10" s="19" t="s">
        <v>50</v>
      </c>
      <c r="C10" s="20">
        <v>0.68615299372251937</v>
      </c>
      <c r="D10" s="20">
        <v>0.6391100974369639</v>
      </c>
    </row>
    <row r="11" spans="1:4">
      <c r="B11" s="19" t="s">
        <v>51</v>
      </c>
      <c r="C11" s="20">
        <v>12.568507820547175</v>
      </c>
      <c r="D11" s="20">
        <v>24.84973628917788</v>
      </c>
    </row>
    <row r="12" spans="1:4">
      <c r="B12" s="19" t="s">
        <v>52</v>
      </c>
      <c r="C12" s="20">
        <v>0</v>
      </c>
      <c r="D12" s="20">
        <v>0</v>
      </c>
    </row>
    <row r="13" spans="1:4">
      <c r="B13" s="19" t="s">
        <v>53</v>
      </c>
      <c r="C13" s="20">
        <v>15.100451777736872</v>
      </c>
      <c r="D13" s="20">
        <v>10.166194095669466</v>
      </c>
    </row>
    <row r="14" spans="1:4">
      <c r="B14" s="19" t="s">
        <v>15</v>
      </c>
      <c r="C14" s="20">
        <v>0</v>
      </c>
      <c r="D14" s="20">
        <v>0</v>
      </c>
    </row>
    <row r="15" spans="1:4">
      <c r="B15" s="19" t="s">
        <v>55</v>
      </c>
      <c r="C15" s="20">
        <v>2.3370178024034267</v>
      </c>
      <c r="D15" s="20">
        <v>2.9637135476565759</v>
      </c>
    </row>
    <row r="16" spans="1:4">
      <c r="B16" s="19" t="s">
        <v>57</v>
      </c>
      <c r="C16" s="20">
        <v>0</v>
      </c>
      <c r="D16" s="20">
        <v>0</v>
      </c>
    </row>
    <row r="17" spans="1:11">
      <c r="B17" s="19" t="s">
        <v>58</v>
      </c>
      <c r="C17" s="20">
        <v>0</v>
      </c>
      <c r="D17" s="20">
        <v>0</v>
      </c>
    </row>
    <row r="18" spans="1:11">
      <c r="B18" s="19" t="s">
        <v>59</v>
      </c>
      <c r="C18" s="20">
        <v>2.6643613944252711</v>
      </c>
      <c r="D18" s="20">
        <v>3.1369104492915323</v>
      </c>
    </row>
    <row r="19" spans="1:11">
      <c r="B19" s="19" t="s">
        <v>60</v>
      </c>
      <c r="C19" s="20">
        <v>0</v>
      </c>
      <c r="D19" s="20">
        <v>0</v>
      </c>
    </row>
    <row r="20" spans="1:11">
      <c r="B20" s="19" t="s">
        <v>19</v>
      </c>
      <c r="C20" s="20">
        <v>0</v>
      </c>
      <c r="D20" s="20">
        <v>0</v>
      </c>
    </row>
    <row r="21" spans="1:11">
      <c r="B21" s="19" t="s">
        <v>61</v>
      </c>
      <c r="C21" s="20">
        <v>5.8159331343380041</v>
      </c>
      <c r="D21" s="20">
        <v>5.6562330980201851</v>
      </c>
    </row>
    <row r="24" spans="1:11">
      <c r="A24" t="s">
        <v>6</v>
      </c>
      <c r="C24" s="18" t="s">
        <v>80</v>
      </c>
      <c r="D24" s="18"/>
      <c r="E24" s="18"/>
      <c r="F24" s="18"/>
      <c r="G24" s="18"/>
      <c r="H24" s="18"/>
      <c r="I24" s="18"/>
      <c r="J24" s="18"/>
      <c r="K24" s="18"/>
    </row>
    <row r="25" spans="1:11">
      <c r="B25" s="19" t="s">
        <v>79</v>
      </c>
      <c r="C25" s="19" t="s">
        <v>115</v>
      </c>
      <c r="D25" s="19" t="s">
        <v>116</v>
      </c>
      <c r="E25" s="19" t="s">
        <v>72</v>
      </c>
      <c r="F25" s="19" t="s">
        <v>73</v>
      </c>
      <c r="G25" s="19" t="s">
        <v>74</v>
      </c>
      <c r="H25" s="19" t="s">
        <v>117</v>
      </c>
      <c r="I25" s="19" t="s">
        <v>23</v>
      </c>
      <c r="J25" s="19" t="s">
        <v>118</v>
      </c>
      <c r="K25" s="19" t="s">
        <v>24</v>
      </c>
    </row>
    <row r="26" spans="1:11">
      <c r="B26" s="42">
        <v>0.03</v>
      </c>
      <c r="C26" s="20">
        <v>1.5</v>
      </c>
      <c r="D26" s="20">
        <v>3.24</v>
      </c>
      <c r="E26" s="20">
        <v>6.78</v>
      </c>
      <c r="F26" s="20">
        <v>8.64</v>
      </c>
      <c r="G26" s="20">
        <v>10.38</v>
      </c>
      <c r="H26" s="20">
        <v>10.28</v>
      </c>
      <c r="I26" s="20">
        <v>8.32</v>
      </c>
      <c r="J26" s="20">
        <v>7.74</v>
      </c>
      <c r="K26" s="20">
        <v>6.44</v>
      </c>
    </row>
    <row r="27" spans="1:11">
      <c r="B27" s="42"/>
      <c r="C27" s="20">
        <v>0.8</v>
      </c>
      <c r="D27" s="20">
        <v>2.48</v>
      </c>
      <c r="E27" s="20">
        <v>7.82</v>
      </c>
      <c r="F27" s="20">
        <v>9.86</v>
      </c>
      <c r="G27" s="20">
        <v>10.6</v>
      </c>
      <c r="H27" s="20">
        <v>11.56</v>
      </c>
      <c r="I27" s="20">
        <v>10.6</v>
      </c>
      <c r="J27" s="20">
        <v>9.84</v>
      </c>
      <c r="K27" s="20">
        <v>6.86</v>
      </c>
    </row>
    <row r="28" spans="1:11">
      <c r="B28" s="42"/>
      <c r="C28" s="20">
        <v>1.3</v>
      </c>
      <c r="D28" s="20">
        <v>4.62</v>
      </c>
      <c r="E28" s="20">
        <v>8.5399999999999991</v>
      </c>
      <c r="F28" s="20">
        <v>10.3</v>
      </c>
      <c r="G28" s="20">
        <v>10.38</v>
      </c>
      <c r="H28" s="20">
        <v>9.14</v>
      </c>
      <c r="I28" s="20">
        <v>8.5399999999999991</v>
      </c>
      <c r="J28" s="20">
        <v>8.1</v>
      </c>
      <c r="K28" s="20">
        <v>5.5</v>
      </c>
    </row>
    <row r="29" spans="1:11">
      <c r="B29" s="42">
        <v>0.06</v>
      </c>
      <c r="C29" s="20">
        <v>1.54</v>
      </c>
      <c r="D29" s="20">
        <v>4.5</v>
      </c>
      <c r="E29" s="20">
        <v>11.82</v>
      </c>
      <c r="F29" s="20">
        <v>14.44</v>
      </c>
      <c r="G29" s="20">
        <v>15.96</v>
      </c>
      <c r="H29" s="20">
        <v>18.04</v>
      </c>
      <c r="I29" s="20">
        <v>21.34</v>
      </c>
      <c r="J29" s="20">
        <v>22.6</v>
      </c>
      <c r="K29" s="20">
        <v>22.36</v>
      </c>
    </row>
    <row r="30" spans="1:11">
      <c r="B30" s="42"/>
      <c r="C30" s="20">
        <v>1.64</v>
      </c>
      <c r="D30" s="20">
        <v>5.68</v>
      </c>
      <c r="E30" s="20">
        <v>12.98</v>
      </c>
      <c r="F30" s="20">
        <v>13.92</v>
      </c>
      <c r="G30" s="20">
        <v>15.8</v>
      </c>
      <c r="H30" s="20">
        <v>17.420000000000002</v>
      </c>
      <c r="I30" s="20">
        <v>23.02</v>
      </c>
      <c r="J30" s="20">
        <v>22.64</v>
      </c>
      <c r="K30" s="20">
        <v>23.12</v>
      </c>
    </row>
    <row r="31" spans="1:11">
      <c r="B31" s="42"/>
      <c r="C31" s="20">
        <v>1.36</v>
      </c>
      <c r="D31" s="20">
        <v>7.42</v>
      </c>
      <c r="E31" s="20">
        <v>14.3</v>
      </c>
      <c r="F31" s="20">
        <v>15.58</v>
      </c>
      <c r="G31" s="20">
        <v>16.920000000000002</v>
      </c>
      <c r="H31" s="20">
        <v>19.34</v>
      </c>
      <c r="I31" s="20">
        <v>21.38</v>
      </c>
      <c r="J31" s="20">
        <v>22.08</v>
      </c>
      <c r="K31" s="20">
        <v>22.64</v>
      </c>
    </row>
    <row r="34" spans="1:14">
      <c r="A34" t="s">
        <v>9</v>
      </c>
      <c r="C34" s="18" t="s">
        <v>80</v>
      </c>
      <c r="D34" s="18"/>
      <c r="E34" s="18"/>
    </row>
    <row r="35" spans="1:14">
      <c r="B35" s="19" t="s">
        <v>119</v>
      </c>
      <c r="C35" s="19" t="s">
        <v>72</v>
      </c>
      <c r="D35" s="19" t="s">
        <v>73</v>
      </c>
      <c r="E35" s="19" t="s">
        <v>74</v>
      </c>
    </row>
    <row r="36" spans="1:14">
      <c r="B36" s="21" t="s">
        <v>120</v>
      </c>
      <c r="C36" s="20">
        <v>2684.8205762388266</v>
      </c>
      <c r="D36" s="20">
        <v>3736.3520102309967</v>
      </c>
      <c r="E36" s="20">
        <v>2300.3341572195909</v>
      </c>
    </row>
    <row r="37" spans="1:14">
      <c r="B37" s="43"/>
      <c r="C37" s="20">
        <v>2629.1862251123262</v>
      </c>
      <c r="D37" s="20">
        <v>3326.8633475022098</v>
      </c>
      <c r="E37" s="20">
        <v>3163.2105913447504</v>
      </c>
    </row>
    <row r="38" spans="1:14">
      <c r="B38" s="43"/>
      <c r="C38" s="20">
        <v>2583.1478226908807</v>
      </c>
      <c r="D38" s="20">
        <v>2592.2742719671605</v>
      </c>
      <c r="E38" s="20">
        <v>2621.9065117442574</v>
      </c>
    </row>
    <row r="40" spans="1:14">
      <c r="C40" s="18" t="s">
        <v>80</v>
      </c>
      <c r="D40" s="18"/>
      <c r="E40" s="18"/>
    </row>
    <row r="41" spans="1:14">
      <c r="B41" s="19" t="s">
        <v>119</v>
      </c>
      <c r="C41" s="24" t="s">
        <v>72</v>
      </c>
      <c r="D41" s="24" t="s">
        <v>74</v>
      </c>
      <c r="E41" s="24" t="s">
        <v>23</v>
      </c>
    </row>
    <row r="42" spans="1:14">
      <c r="B42" s="21" t="s">
        <v>121</v>
      </c>
      <c r="C42" s="44">
        <v>5072.7870481870132</v>
      </c>
      <c r="D42" s="44">
        <v>4262.462137602769</v>
      </c>
      <c r="E42" s="44">
        <v>5460.776725865524</v>
      </c>
    </row>
    <row r="43" spans="1:14">
      <c r="B43" s="43"/>
      <c r="C43" s="44">
        <v>3751.4637692549509</v>
      </c>
      <c r="D43" s="44">
        <v>4173.4290100143753</v>
      </c>
      <c r="E43" s="44">
        <v>4811.2237684554948</v>
      </c>
    </row>
    <row r="44" spans="1:14">
      <c r="B44" s="43"/>
      <c r="C44" s="44">
        <v>3187.1434798264063</v>
      </c>
      <c r="D44" s="44">
        <v>4888.8995306962934</v>
      </c>
      <c r="E44" s="44">
        <v>5036.0982568456211</v>
      </c>
    </row>
    <row r="47" spans="1:14">
      <c r="A47" t="s">
        <v>21</v>
      </c>
    </row>
    <row r="48" spans="1:14">
      <c r="B48" s="25" t="s">
        <v>122</v>
      </c>
      <c r="C48" s="30" t="s">
        <v>28</v>
      </c>
      <c r="D48" s="30"/>
      <c r="E48" s="30"/>
      <c r="F48" s="30" t="s">
        <v>29</v>
      </c>
      <c r="G48" s="30"/>
      <c r="H48" s="30"/>
      <c r="I48" s="30" t="s">
        <v>30</v>
      </c>
      <c r="J48" s="30"/>
      <c r="K48" s="30"/>
      <c r="L48" s="30" t="s">
        <v>31</v>
      </c>
      <c r="M48" s="30"/>
      <c r="N48" s="30"/>
    </row>
    <row r="49" spans="1:14">
      <c r="B49" s="19" t="s">
        <v>51</v>
      </c>
      <c r="C49" s="20">
        <v>49.262318713413642</v>
      </c>
      <c r="D49" s="20">
        <v>46.592085548415845</v>
      </c>
      <c r="E49" s="20">
        <v>51.231806413148163</v>
      </c>
      <c r="F49" s="20">
        <v>50.642374690480409</v>
      </c>
      <c r="G49" s="20">
        <v>51.397949294306407</v>
      </c>
      <c r="H49" s="20">
        <v>51.53874956033026</v>
      </c>
      <c r="I49" s="20">
        <v>168.88134377932661</v>
      </c>
      <c r="J49" s="20">
        <v>168.15217844577643</v>
      </c>
      <c r="K49" s="20">
        <v>191.2405036190932</v>
      </c>
      <c r="L49" s="20">
        <v>1310.4669108331607</v>
      </c>
      <c r="M49" s="20">
        <v>1095.4964553331583</v>
      </c>
      <c r="N49" s="20">
        <v>1177.5621063985247</v>
      </c>
    </row>
    <row r="50" spans="1:14">
      <c r="B50" s="19" t="s">
        <v>52</v>
      </c>
      <c r="C50" s="20">
        <v>113.70862947131796</v>
      </c>
      <c r="D50" s="20">
        <v>105.69929626992482</v>
      </c>
      <c r="E50" s="20">
        <v>103.09317034325477</v>
      </c>
      <c r="F50" s="20">
        <v>62.068131041844026</v>
      </c>
      <c r="G50" s="20">
        <v>61.965028871134564</v>
      </c>
      <c r="H50" s="20">
        <v>64.337394053773977</v>
      </c>
      <c r="I50" s="20">
        <v>745.11213977666944</v>
      </c>
      <c r="J50" s="20">
        <v>753.83815127857906</v>
      </c>
      <c r="K50" s="20">
        <v>781.51003869391513</v>
      </c>
      <c r="L50" s="20">
        <v>0</v>
      </c>
      <c r="M50" s="20">
        <v>0</v>
      </c>
      <c r="N50" s="20">
        <v>0</v>
      </c>
    </row>
    <row r="51" spans="1:14">
      <c r="B51" s="19" t="s">
        <v>55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159.10441572800772</v>
      </c>
      <c r="M51" s="20">
        <v>145.98523560420918</v>
      </c>
      <c r="N51" s="20">
        <v>149.79254375282696</v>
      </c>
    </row>
    <row r="52" spans="1:14">
      <c r="B52" s="19" t="s">
        <v>57</v>
      </c>
      <c r="C52" s="20">
        <v>192.35702855041762</v>
      </c>
      <c r="D52" s="20">
        <v>184.71713196140189</v>
      </c>
      <c r="E52" s="20">
        <v>183.06782127237327</v>
      </c>
      <c r="F52" s="20">
        <v>422.10477643286504</v>
      </c>
      <c r="G52" s="20">
        <v>415.90314935620222</v>
      </c>
      <c r="H52" s="20">
        <v>448.91699413395457</v>
      </c>
      <c r="I52" s="20">
        <v>51.458818815441234</v>
      </c>
      <c r="J52" s="20">
        <v>48.118729739280063</v>
      </c>
      <c r="K52" s="20">
        <v>62.555687438802856</v>
      </c>
      <c r="L52" s="20">
        <v>0</v>
      </c>
      <c r="M52" s="20">
        <v>0</v>
      </c>
      <c r="N52" s="20">
        <v>0</v>
      </c>
    </row>
    <row r="53" spans="1:14">
      <c r="B53" s="19" t="s">
        <v>58</v>
      </c>
      <c r="C53" s="20">
        <v>546.0095014853905</v>
      </c>
      <c r="D53" s="20">
        <v>511.03209376078416</v>
      </c>
      <c r="E53" s="20">
        <v>504.70083510179234</v>
      </c>
      <c r="F53" s="20">
        <v>0</v>
      </c>
      <c r="G53" s="20">
        <v>0</v>
      </c>
      <c r="H53" s="20">
        <v>0</v>
      </c>
      <c r="I53" s="20">
        <v>199.38842434914645</v>
      </c>
      <c r="J53" s="20">
        <v>188.42990805995308</v>
      </c>
      <c r="K53" s="20">
        <v>236.48310407687148</v>
      </c>
      <c r="L53" s="20">
        <v>0</v>
      </c>
      <c r="M53" s="20">
        <v>0</v>
      </c>
      <c r="N53" s="20">
        <v>0</v>
      </c>
    </row>
    <row r="54" spans="1:14">
      <c r="A54" t="s">
        <v>32</v>
      </c>
    </row>
    <row r="55" spans="1:14">
      <c r="B55" s="25" t="s">
        <v>122</v>
      </c>
      <c r="C55" s="30" t="s">
        <v>28</v>
      </c>
      <c r="D55" s="30"/>
      <c r="E55" s="30"/>
      <c r="F55" s="30" t="s">
        <v>29</v>
      </c>
      <c r="G55" s="30"/>
      <c r="H55" s="30"/>
      <c r="I55" s="30" t="s">
        <v>30</v>
      </c>
      <c r="J55" s="30"/>
      <c r="K55" s="30"/>
      <c r="L55" s="30" t="s">
        <v>31</v>
      </c>
      <c r="M55" s="30"/>
      <c r="N55" s="30"/>
    </row>
    <row r="56" spans="1:14">
      <c r="B56" s="24" t="s">
        <v>53</v>
      </c>
      <c r="C56" s="20">
        <v>5.3064584195110536</v>
      </c>
      <c r="D56" s="20">
        <v>7.1465077777243877</v>
      </c>
      <c r="E56" s="20">
        <v>8.2676328220436854</v>
      </c>
      <c r="F56" s="20">
        <v>5.1510974171049275</v>
      </c>
      <c r="G56" s="20">
        <v>5.7905152825624864</v>
      </c>
      <c r="H56" s="20">
        <v>5.1966127464514393</v>
      </c>
      <c r="I56" s="20">
        <v>16.071786328120883</v>
      </c>
      <c r="J56" s="20">
        <v>15.653292305261148</v>
      </c>
      <c r="K56" s="20">
        <v>17.498842960635475</v>
      </c>
      <c r="L56" s="20">
        <v>522.24909589293532</v>
      </c>
      <c r="M56" s="20">
        <v>455.42404718143445</v>
      </c>
      <c r="N56" s="20">
        <v>499.93041299885181</v>
      </c>
    </row>
    <row r="57" spans="1:14">
      <c r="B57" s="24" t="s">
        <v>15</v>
      </c>
      <c r="C57" s="20">
        <v>100.82270997071002</v>
      </c>
      <c r="D57" s="20">
        <v>98.906619256256477</v>
      </c>
      <c r="E57" s="20">
        <v>93.829085557283477</v>
      </c>
      <c r="F57" s="20">
        <v>38.075771260160671</v>
      </c>
      <c r="G57" s="20">
        <v>38.293956200574975</v>
      </c>
      <c r="H57" s="20">
        <v>39.988199831318099</v>
      </c>
      <c r="I57" s="20">
        <v>384.70006432088746</v>
      </c>
      <c r="J57" s="20">
        <v>385.58632904835798</v>
      </c>
      <c r="K57" s="20">
        <v>436.82250229046571</v>
      </c>
      <c r="L57" s="20">
        <v>0</v>
      </c>
      <c r="M57" s="20">
        <v>0</v>
      </c>
      <c r="N57" s="20">
        <v>0</v>
      </c>
    </row>
    <row r="58" spans="1:14">
      <c r="B58" s="24" t="s">
        <v>59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150.46414668417293</v>
      </c>
      <c r="M58" s="20">
        <v>135.91424127971564</v>
      </c>
      <c r="N58" s="20">
        <v>152.5303573292509</v>
      </c>
    </row>
    <row r="59" spans="1:14">
      <c r="B59" s="24" t="s">
        <v>60</v>
      </c>
      <c r="C59" s="20">
        <v>41.921021514137323</v>
      </c>
      <c r="D59" s="20">
        <v>44.019168017193557</v>
      </c>
      <c r="E59" s="20">
        <v>45.861805871145002</v>
      </c>
      <c r="F59" s="20">
        <v>298.08519189134296</v>
      </c>
      <c r="G59" s="20">
        <v>284.46008127896278</v>
      </c>
      <c r="H59" s="20">
        <v>323.68392189196038</v>
      </c>
      <c r="I59" s="20">
        <v>19.4038191844955</v>
      </c>
      <c r="J59" s="20">
        <v>15.398695851614164</v>
      </c>
      <c r="K59" s="20">
        <v>23.927888899033753</v>
      </c>
      <c r="L59" s="20">
        <v>0</v>
      </c>
      <c r="M59" s="20">
        <v>0</v>
      </c>
      <c r="N59" s="20">
        <v>0</v>
      </c>
    </row>
    <row r="60" spans="1:14">
      <c r="B60" s="24" t="s">
        <v>19</v>
      </c>
      <c r="C60" s="20">
        <v>438.5516293334336</v>
      </c>
      <c r="D60" s="20">
        <v>419.74812491536454</v>
      </c>
      <c r="E60" s="20">
        <v>419.39787618146266</v>
      </c>
      <c r="F60" s="20">
        <v>0</v>
      </c>
      <c r="G60" s="20">
        <v>0</v>
      </c>
      <c r="H60" s="20">
        <v>0</v>
      </c>
      <c r="I60" s="20">
        <v>139.19883589738183</v>
      </c>
      <c r="J60" s="20">
        <v>132.19262416515409</v>
      </c>
      <c r="K60" s="20">
        <v>183.13965386419665</v>
      </c>
      <c r="L60" s="20">
        <v>0</v>
      </c>
      <c r="M60" s="20">
        <v>0</v>
      </c>
      <c r="N60" s="20">
        <v>0</v>
      </c>
    </row>
  </sheetData>
  <mergeCells count="15">
    <mergeCell ref="I55:K55"/>
    <mergeCell ref="L55:N55"/>
    <mergeCell ref="C48:E48"/>
    <mergeCell ref="F48:H48"/>
    <mergeCell ref="I48:K48"/>
    <mergeCell ref="L48:N48"/>
    <mergeCell ref="C55:E55"/>
    <mergeCell ref="F55:H55"/>
    <mergeCell ref="B26:B28"/>
    <mergeCell ref="B29:B31"/>
    <mergeCell ref="C24:K24"/>
    <mergeCell ref="B36:B38"/>
    <mergeCell ref="B42:B44"/>
    <mergeCell ref="C34:E34"/>
    <mergeCell ref="C40:E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FCD4-E914-4BBA-AE08-446756332053}">
  <dimension ref="A1:Q67"/>
  <sheetViews>
    <sheetView topLeftCell="A43" workbookViewId="0">
      <selection activeCell="B48" sqref="B48:B67"/>
    </sheetView>
  </sheetViews>
  <sheetFormatPr defaultRowHeight="14.4"/>
  <cols>
    <col min="1" max="1" width="8.88671875" style="1"/>
    <col min="2" max="2" width="24.88671875" style="1" customWidth="1"/>
    <col min="3" max="16384" width="8.88671875" style="1"/>
  </cols>
  <sheetData>
    <row r="1" spans="2:11">
      <c r="B1" s="1" t="s">
        <v>0</v>
      </c>
      <c r="C1" s="2" t="s">
        <v>1</v>
      </c>
      <c r="D1" s="2"/>
      <c r="E1" s="2"/>
      <c r="F1" s="2"/>
      <c r="G1" s="2"/>
      <c r="H1" s="2"/>
      <c r="I1" s="2"/>
      <c r="J1" s="2"/>
    </row>
    <row r="2" spans="2:11">
      <c r="B2" s="3" t="s">
        <v>2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</row>
    <row r="3" spans="2:11">
      <c r="B3" s="4" t="s">
        <v>3</v>
      </c>
      <c r="C3" s="5">
        <v>1.768</v>
      </c>
      <c r="D3" s="5">
        <v>4.8659999999999997</v>
      </c>
      <c r="E3" s="5">
        <v>8.641</v>
      </c>
      <c r="F3" s="5">
        <v>12.8</v>
      </c>
      <c r="G3" s="5">
        <v>13.05</v>
      </c>
      <c r="H3" s="5">
        <v>11.47</v>
      </c>
      <c r="I3" s="5">
        <v>7.8550000000000004</v>
      </c>
      <c r="J3" s="5"/>
    </row>
    <row r="4" spans="2:11">
      <c r="B4" s="4"/>
      <c r="C4" s="5">
        <v>1.514</v>
      </c>
      <c r="D4" s="5">
        <v>4.931</v>
      </c>
      <c r="E4" s="5">
        <v>9.3209999999999997</v>
      </c>
      <c r="F4" s="5">
        <v>12.82</v>
      </c>
      <c r="G4" s="5">
        <v>13.15</v>
      </c>
      <c r="H4" s="5">
        <v>10.89</v>
      </c>
      <c r="I4" s="5">
        <v>7.8659999999999997</v>
      </c>
      <c r="J4" s="5"/>
    </row>
    <row r="5" spans="2:11">
      <c r="B5" s="4"/>
      <c r="C5" s="5">
        <v>1.4319999999999999</v>
      </c>
      <c r="D5" s="5">
        <v>4.7480000000000002</v>
      </c>
      <c r="E5" s="5">
        <v>8.9499999999999993</v>
      </c>
      <c r="F5" s="5">
        <v>12.37</v>
      </c>
      <c r="G5" s="5">
        <v>12.4</v>
      </c>
      <c r="H5" s="5">
        <v>10.57</v>
      </c>
      <c r="I5" s="5">
        <v>7.4749999999999996</v>
      </c>
      <c r="J5" s="5"/>
    </row>
    <row r="6" spans="2:11">
      <c r="B6" s="4" t="s">
        <v>4</v>
      </c>
      <c r="C6" s="5">
        <v>0.42299999999999999</v>
      </c>
      <c r="D6" s="5">
        <v>1.4830000000000001</v>
      </c>
      <c r="E6" s="5">
        <v>2.706</v>
      </c>
      <c r="F6" s="5">
        <v>6.1180000000000003</v>
      </c>
      <c r="G6" s="5">
        <v>11.97</v>
      </c>
      <c r="H6" s="5">
        <v>13.59</v>
      </c>
      <c r="I6" s="5">
        <v>14.55</v>
      </c>
      <c r="J6" s="5">
        <v>11.97</v>
      </c>
    </row>
    <row r="7" spans="2:11">
      <c r="B7" s="4"/>
      <c r="C7" s="5">
        <v>0.52500000000000002</v>
      </c>
      <c r="D7" s="5">
        <v>1.5029999999999999</v>
      </c>
      <c r="E7" s="5">
        <v>2.677</v>
      </c>
      <c r="F7" s="5">
        <v>5.2510000000000003</v>
      </c>
      <c r="G7" s="5">
        <v>11.09</v>
      </c>
      <c r="H7" s="5">
        <v>13.92</v>
      </c>
      <c r="I7" s="5">
        <v>15.35</v>
      </c>
      <c r="J7" s="5">
        <v>12.3</v>
      </c>
    </row>
    <row r="8" spans="2:11">
      <c r="B8" s="4"/>
      <c r="C8" s="5">
        <v>0.48899999999999999</v>
      </c>
      <c r="D8" s="5">
        <v>1.51</v>
      </c>
      <c r="E8" s="5">
        <v>2.7869999999999999</v>
      </c>
      <c r="F8" s="5">
        <v>5.4269999999999996</v>
      </c>
      <c r="G8" s="5">
        <v>11.66</v>
      </c>
      <c r="H8" s="5">
        <v>14.09</v>
      </c>
      <c r="I8" s="5">
        <v>15.38</v>
      </c>
      <c r="J8" s="5">
        <v>13.03</v>
      </c>
    </row>
    <row r="9" spans="2:11">
      <c r="B9" s="1" t="s">
        <v>5</v>
      </c>
    </row>
    <row r="11" spans="2:11">
      <c r="B11" s="1" t="s">
        <v>6</v>
      </c>
      <c r="C11" s="2" t="s">
        <v>1</v>
      </c>
      <c r="D11" s="2"/>
      <c r="E11" s="2"/>
      <c r="F11" s="2"/>
      <c r="G11" s="2"/>
      <c r="H11" s="2"/>
      <c r="I11" s="2"/>
      <c r="J11" s="2"/>
      <c r="K11" s="2"/>
    </row>
    <row r="12" spans="2:11">
      <c r="B12" s="3" t="s">
        <v>7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</row>
    <row r="13" spans="2:11">
      <c r="B13" s="6" t="s">
        <v>3</v>
      </c>
      <c r="C13" s="5">
        <v>26.930481599999997</v>
      </c>
      <c r="D13" s="5">
        <v>25.396712399999995</v>
      </c>
      <c r="E13" s="5">
        <v>14.970964799999999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2:11">
      <c r="B14" s="6"/>
      <c r="C14" s="5">
        <v>27.901221599999996</v>
      </c>
      <c r="D14" s="5">
        <v>25.785008399999999</v>
      </c>
      <c r="E14" s="5">
        <v>15.805801200000001</v>
      </c>
      <c r="F14" s="5">
        <v>0.52635360000000009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2:11">
      <c r="B15" s="6"/>
      <c r="C15" s="5">
        <v>28.037125199999991</v>
      </c>
      <c r="D15" s="5">
        <v>25.920911999999994</v>
      </c>
      <c r="E15" s="5">
        <v>17.087177999999998</v>
      </c>
      <c r="F15" s="5">
        <v>0.99230879999999966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2:11">
      <c r="B16" s="6" t="s">
        <v>4</v>
      </c>
      <c r="C16" s="5">
        <v>28.406006399999999</v>
      </c>
      <c r="D16" s="5">
        <v>27.532340399999995</v>
      </c>
      <c r="E16" s="5">
        <v>27.765317999999994</v>
      </c>
      <c r="F16" s="5">
        <v>23.261084399999998</v>
      </c>
      <c r="G16" s="5">
        <v>13.398366000000001</v>
      </c>
      <c r="H16" s="5">
        <v>4.5646319999999996</v>
      </c>
      <c r="I16" s="5">
        <v>4.0983599999999787E-2</v>
      </c>
      <c r="J16" s="5">
        <v>4.0983599999999787E-2</v>
      </c>
      <c r="K16" s="5">
        <v>4.0983599999999787E-2</v>
      </c>
    </row>
    <row r="17" spans="1:17">
      <c r="B17" s="6"/>
      <c r="C17" s="5">
        <v>28.037125199999991</v>
      </c>
      <c r="D17" s="5">
        <v>28.600154399999994</v>
      </c>
      <c r="E17" s="5">
        <v>27.512925599999996</v>
      </c>
      <c r="F17" s="5">
        <v>25.804423199999995</v>
      </c>
      <c r="G17" s="5">
        <v>15.2816016</v>
      </c>
      <c r="H17" s="5">
        <v>6.6614304000000004</v>
      </c>
      <c r="I17" s="5">
        <v>4.0983599999999787E-2</v>
      </c>
      <c r="J17" s="5">
        <v>4.0983599999999787E-2</v>
      </c>
      <c r="K17" s="5">
        <v>4.0983599999999787E-2</v>
      </c>
    </row>
    <row r="18" spans="1:17">
      <c r="B18" s="6"/>
      <c r="C18" s="5">
        <v>28.386591599999996</v>
      </c>
      <c r="D18" s="5">
        <v>27.668243999999998</v>
      </c>
      <c r="E18" s="5">
        <v>27.474095999999996</v>
      </c>
      <c r="F18" s="5">
        <v>25.610275199999997</v>
      </c>
      <c r="G18" s="5">
        <v>16.776541199999997</v>
      </c>
      <c r="H18" s="5">
        <v>7.1662151999999999</v>
      </c>
      <c r="I18" s="5">
        <v>4.0983599999999787E-2</v>
      </c>
      <c r="J18" s="5">
        <v>4.0983599999999787E-2</v>
      </c>
      <c r="K18" s="5">
        <v>4.0983599999999787E-2</v>
      </c>
    </row>
    <row r="19" spans="1:17">
      <c r="B19" s="1" t="s">
        <v>8</v>
      </c>
    </row>
    <row r="21" spans="1:17">
      <c r="B21" s="1" t="s">
        <v>9</v>
      </c>
    </row>
    <row r="22" spans="1:17">
      <c r="B22" s="3" t="s">
        <v>10</v>
      </c>
      <c r="C22" s="2" t="s">
        <v>11</v>
      </c>
      <c r="D22" s="2"/>
      <c r="E22" s="2"/>
      <c r="F22" s="2" t="s">
        <v>12</v>
      </c>
      <c r="G22" s="2"/>
      <c r="H22" s="2"/>
    </row>
    <row r="23" spans="1:17">
      <c r="A23" s="4" t="s">
        <v>13</v>
      </c>
      <c r="B23" s="3" t="s">
        <v>14</v>
      </c>
      <c r="C23" s="5">
        <v>20.494644152974686</v>
      </c>
      <c r="D23" s="5">
        <v>20.681678114309701</v>
      </c>
      <c r="E23" s="5">
        <v>22.311172374792349</v>
      </c>
      <c r="F23" s="5">
        <v>34.078145537101207</v>
      </c>
      <c r="G23" s="5">
        <v>28.358208955223876</v>
      </c>
      <c r="H23" s="5">
        <v>20.233274061772978</v>
      </c>
    </row>
    <row r="24" spans="1:17">
      <c r="A24" s="4"/>
      <c r="B24" s="3" t="s">
        <v>15</v>
      </c>
      <c r="C24" s="5">
        <v>27.201637621982258</v>
      </c>
      <c r="D24" s="5">
        <v>26.482908922016094</v>
      </c>
      <c r="E24" s="5">
        <v>28.955925493938434</v>
      </c>
      <c r="F24" s="5">
        <v>94.145059146851466</v>
      </c>
      <c r="G24" s="5">
        <v>107.41073115435481</v>
      </c>
      <c r="H24" s="5">
        <v>85.507059060062716</v>
      </c>
      <c r="O24" s="7"/>
      <c r="P24" s="7"/>
      <c r="Q24" s="7"/>
    </row>
    <row r="25" spans="1:17">
      <c r="A25" s="4"/>
      <c r="B25" s="8" t="s">
        <v>16</v>
      </c>
      <c r="C25" s="9">
        <f>C24/C23</f>
        <v>1.3272559122737482</v>
      </c>
      <c r="D25" s="9">
        <f t="shared" ref="D25:H25" si="0">D24/D23</f>
        <v>1.2805009717123732</v>
      </c>
      <c r="E25" s="9">
        <f t="shared" si="0"/>
        <v>1.2978217821782181</v>
      </c>
      <c r="F25" s="9">
        <f t="shared" si="0"/>
        <v>2.7626227208976153</v>
      </c>
      <c r="G25" s="9">
        <f t="shared" si="0"/>
        <v>3.7876415722851435</v>
      </c>
      <c r="H25" s="9">
        <f t="shared" si="0"/>
        <v>4.2260614272809391</v>
      </c>
      <c r="O25" s="7"/>
      <c r="P25" s="7"/>
      <c r="Q25" s="7"/>
    </row>
    <row r="26" spans="1:17">
      <c r="A26" s="4" t="s">
        <v>17</v>
      </c>
      <c r="B26" s="3" t="s">
        <v>18</v>
      </c>
      <c r="C26" s="5">
        <v>85.054533245242553</v>
      </c>
      <c r="D26" s="5">
        <v>76.715583383202784</v>
      </c>
      <c r="E26" s="5">
        <v>88.470057375793772</v>
      </c>
      <c r="F26" s="5">
        <v>197.3533277571992</v>
      </c>
      <c r="G26" s="5">
        <v>169.28490459096921</v>
      </c>
      <c r="H26" s="5">
        <v>173.36735573119432</v>
      </c>
      <c r="O26" s="7"/>
      <c r="P26" s="7"/>
      <c r="Q26" s="7"/>
    </row>
    <row r="27" spans="1:17">
      <c r="A27" s="4"/>
      <c r="B27" s="3" t="s">
        <v>19</v>
      </c>
      <c r="C27" s="5">
        <v>95.457548549209889</v>
      </c>
      <c r="D27" s="5">
        <v>90.3723684563099</v>
      </c>
      <c r="E27" s="5">
        <v>100.41352984837239</v>
      </c>
      <c r="F27" s="5">
        <v>444.67678336718842</v>
      </c>
      <c r="G27" s="5">
        <v>384.81957302097106</v>
      </c>
      <c r="H27" s="5">
        <v>407.0324270267871</v>
      </c>
    </row>
    <row r="28" spans="1:17">
      <c r="A28" s="4"/>
      <c r="B28" s="8" t="s">
        <v>20</v>
      </c>
      <c r="C28" s="9">
        <f>C27/C26</f>
        <v>1.1223099452438559</v>
      </c>
      <c r="D28" s="9">
        <f t="shared" ref="D28:H28" si="1">D27/D26</f>
        <v>1.1780183956223076</v>
      </c>
      <c r="E28" s="9">
        <f t="shared" si="1"/>
        <v>1.1350001664613645</v>
      </c>
      <c r="F28" s="9">
        <f t="shared" si="1"/>
        <v>2.253201344110435</v>
      </c>
      <c r="G28" s="9">
        <f t="shared" si="1"/>
        <v>2.2732066627605256</v>
      </c>
      <c r="H28" s="9">
        <f t="shared" si="1"/>
        <v>2.347803168076751</v>
      </c>
    </row>
    <row r="30" spans="1:17">
      <c r="B30" s="1" t="s">
        <v>21</v>
      </c>
      <c r="C30" s="10" t="s">
        <v>22</v>
      </c>
      <c r="D30" s="11"/>
      <c r="E30" s="11"/>
      <c r="F30" s="11"/>
      <c r="G30" s="12"/>
    </row>
    <row r="31" spans="1:17">
      <c r="B31" s="3" t="s">
        <v>79</v>
      </c>
      <c r="C31" s="3" t="s">
        <v>23</v>
      </c>
      <c r="D31" s="3" t="s">
        <v>24</v>
      </c>
      <c r="E31" s="3" t="s">
        <v>25</v>
      </c>
      <c r="F31" s="3" t="s">
        <v>26</v>
      </c>
      <c r="G31" s="3" t="s">
        <v>27</v>
      </c>
    </row>
    <row r="32" spans="1:17">
      <c r="B32" s="4" t="s">
        <v>28</v>
      </c>
      <c r="C32" s="5">
        <v>9.9600000000000009</v>
      </c>
      <c r="D32" s="5">
        <v>13.14</v>
      </c>
      <c r="E32" s="5">
        <v>13.24</v>
      </c>
      <c r="F32" s="5">
        <v>15.82</v>
      </c>
      <c r="G32" s="5">
        <v>14.64</v>
      </c>
    </row>
    <row r="33" spans="2:14">
      <c r="B33" s="4"/>
      <c r="C33" s="5">
        <v>12.02</v>
      </c>
      <c r="D33" s="5">
        <v>13.26</v>
      </c>
      <c r="E33" s="5">
        <v>13.72</v>
      </c>
      <c r="F33" s="5">
        <v>15.54</v>
      </c>
      <c r="G33" s="5">
        <v>15.58</v>
      </c>
    </row>
    <row r="34" spans="2:14">
      <c r="B34" s="4"/>
      <c r="C34" s="5">
        <v>13.02</v>
      </c>
      <c r="D34" s="5">
        <v>14.78</v>
      </c>
      <c r="E34" s="5">
        <v>14.1</v>
      </c>
      <c r="F34" s="5">
        <v>15.16</v>
      </c>
      <c r="G34" s="5">
        <v>14.94</v>
      </c>
    </row>
    <row r="35" spans="2:14">
      <c r="B35" s="4" t="s">
        <v>29</v>
      </c>
      <c r="C35" s="5">
        <v>14.68</v>
      </c>
      <c r="D35" s="5">
        <v>16.899999999999999</v>
      </c>
      <c r="E35" s="5">
        <v>16.739999999999998</v>
      </c>
      <c r="F35" s="5">
        <v>21.36</v>
      </c>
      <c r="G35" s="5">
        <v>19.260000000000002</v>
      </c>
    </row>
    <row r="36" spans="2:14">
      <c r="B36" s="4"/>
      <c r="C36" s="5">
        <v>15.04</v>
      </c>
      <c r="D36" s="5">
        <v>16.2</v>
      </c>
      <c r="E36" s="5">
        <v>17.22</v>
      </c>
      <c r="F36" s="5">
        <v>20.34</v>
      </c>
      <c r="G36" s="5">
        <v>17.34</v>
      </c>
    </row>
    <row r="37" spans="2:14">
      <c r="B37" s="4"/>
      <c r="C37" s="5">
        <v>13.7</v>
      </c>
      <c r="D37" s="5">
        <v>17.239999999999998</v>
      </c>
      <c r="E37" s="5">
        <v>16.86</v>
      </c>
      <c r="F37" s="5">
        <v>16.84</v>
      </c>
      <c r="G37" s="5">
        <v>18.18</v>
      </c>
    </row>
    <row r="38" spans="2:14">
      <c r="B38" s="4" t="s">
        <v>30</v>
      </c>
      <c r="C38" s="5">
        <v>12.86</v>
      </c>
      <c r="D38" s="5">
        <v>17.88</v>
      </c>
      <c r="E38" s="5">
        <v>18.72</v>
      </c>
      <c r="F38" s="5">
        <v>19.899999999999999</v>
      </c>
      <c r="G38" s="5">
        <v>18</v>
      </c>
    </row>
    <row r="39" spans="2:14">
      <c r="B39" s="4"/>
      <c r="C39" s="5">
        <v>13</v>
      </c>
      <c r="D39" s="5">
        <v>17.14</v>
      </c>
      <c r="E39" s="5">
        <v>18.14</v>
      </c>
      <c r="F39" s="5">
        <v>20.8</v>
      </c>
      <c r="G39" s="5">
        <v>18.54</v>
      </c>
    </row>
    <row r="40" spans="2:14">
      <c r="B40" s="4"/>
      <c r="C40" s="5">
        <v>15.02</v>
      </c>
      <c r="D40" s="5">
        <v>15.2</v>
      </c>
      <c r="E40" s="5">
        <v>18.2</v>
      </c>
      <c r="F40" s="5">
        <v>19.04</v>
      </c>
      <c r="G40" s="5">
        <v>15.6</v>
      </c>
    </row>
    <row r="41" spans="2:14">
      <c r="B41" s="4" t="s">
        <v>31</v>
      </c>
      <c r="C41" s="5">
        <v>12.72</v>
      </c>
      <c r="D41" s="5">
        <v>14.54</v>
      </c>
      <c r="E41" s="5">
        <v>15.92</v>
      </c>
      <c r="F41" s="5">
        <v>18.54</v>
      </c>
      <c r="G41" s="5">
        <v>20.12</v>
      </c>
    </row>
    <row r="42" spans="2:14">
      <c r="B42" s="4"/>
      <c r="C42" s="5">
        <v>11.48</v>
      </c>
      <c r="D42" s="5">
        <v>14.44</v>
      </c>
      <c r="E42" s="5">
        <v>13.84</v>
      </c>
      <c r="F42" s="5">
        <v>18.059999999999999</v>
      </c>
      <c r="G42" s="5">
        <v>19.46</v>
      </c>
    </row>
    <row r="43" spans="2:14">
      <c r="B43" s="4"/>
      <c r="C43" s="5">
        <v>10.7</v>
      </c>
      <c r="D43" s="5">
        <v>13.64</v>
      </c>
      <c r="E43" s="5">
        <v>14.34</v>
      </c>
      <c r="F43" s="5">
        <v>17.52</v>
      </c>
      <c r="G43" s="5">
        <v>17.88</v>
      </c>
    </row>
    <row r="45" spans="2:14">
      <c r="B45" s="1" t="s">
        <v>32</v>
      </c>
      <c r="F45" s="1" t="s">
        <v>33</v>
      </c>
    </row>
    <row r="46" spans="2:14">
      <c r="B46" s="3"/>
      <c r="C46" s="2" t="s">
        <v>31</v>
      </c>
      <c r="D46" s="2"/>
      <c r="F46" s="1" t="s">
        <v>34</v>
      </c>
    </row>
    <row r="47" spans="2:14" ht="16.2">
      <c r="B47" s="3"/>
      <c r="C47" s="3" t="s">
        <v>3</v>
      </c>
      <c r="D47" s="3" t="s">
        <v>4</v>
      </c>
      <c r="F47" s="3" t="s">
        <v>35</v>
      </c>
      <c r="G47" s="3" t="s">
        <v>36</v>
      </c>
      <c r="I47" s="1" t="s">
        <v>37</v>
      </c>
    </row>
    <row r="48" spans="2:14" ht="18">
      <c r="B48" s="13" t="s">
        <v>38</v>
      </c>
      <c r="C48" s="5">
        <v>17.76312074854637</v>
      </c>
      <c r="D48" s="5">
        <v>18.319897419023444</v>
      </c>
      <c r="F48" s="14">
        <v>422.70888278261833</v>
      </c>
      <c r="G48" s="5">
        <v>728.60116308603745</v>
      </c>
      <c r="I48" s="15" t="s">
        <v>39</v>
      </c>
      <c r="N48" s="16"/>
    </row>
    <row r="49" spans="2:14">
      <c r="B49" s="13" t="s">
        <v>40</v>
      </c>
      <c r="C49" s="5">
        <v>2.9985270489615066</v>
      </c>
      <c r="D49" s="5">
        <v>1.7494527465654588</v>
      </c>
      <c r="F49" s="14">
        <v>377.8804515156483</v>
      </c>
      <c r="G49" s="5">
        <v>715.74224976908897</v>
      </c>
      <c r="N49" s="16"/>
    </row>
    <row r="50" spans="2:14">
      <c r="B50" s="13" t="s">
        <v>41</v>
      </c>
      <c r="C50" s="5">
        <v>23.548578604988737</v>
      </c>
      <c r="D50" s="5">
        <v>15.183064594115661</v>
      </c>
      <c r="F50" s="14">
        <v>392.74254069301043</v>
      </c>
      <c r="G50" s="5">
        <v>655.59946749531628</v>
      </c>
      <c r="I50" s="1" t="s">
        <v>42</v>
      </c>
    </row>
    <row r="51" spans="2:14" ht="18">
      <c r="B51" s="13" t="s">
        <v>43</v>
      </c>
      <c r="C51" s="5">
        <v>6.46503262474174</v>
      </c>
      <c r="D51" s="5">
        <v>5.045783416996442</v>
      </c>
      <c r="I51" s="15" t="s">
        <v>44</v>
      </c>
    </row>
    <row r="52" spans="2:14">
      <c r="B52" s="13" t="s">
        <v>45</v>
      </c>
      <c r="C52" s="5">
        <v>0.74080611589882628</v>
      </c>
      <c r="D52" s="5">
        <v>0.55033036148240067</v>
      </c>
      <c r="F52" s="1" t="s">
        <v>46</v>
      </c>
    </row>
    <row r="53" spans="2:14">
      <c r="B53" s="13" t="s">
        <v>47</v>
      </c>
      <c r="C53" s="5">
        <v>0.18035016437081089</v>
      </c>
      <c r="D53" s="5">
        <v>0.17406615267334716</v>
      </c>
      <c r="F53" s="1" t="s">
        <v>48</v>
      </c>
    </row>
    <row r="54" spans="2:14">
      <c r="B54" s="13" t="s">
        <v>49</v>
      </c>
      <c r="C54" s="5">
        <v>0.3353197432997721</v>
      </c>
      <c r="D54" s="5">
        <v>0.29551057520951363</v>
      </c>
      <c r="F54" s="3" t="s">
        <v>3</v>
      </c>
      <c r="G54" s="3" t="s">
        <v>4</v>
      </c>
    </row>
    <row r="55" spans="2:14">
      <c r="B55" s="13" t="s">
        <v>50</v>
      </c>
      <c r="C55" s="5">
        <v>0.77550570679448683</v>
      </c>
      <c r="D55" s="5">
        <v>0.69450636672699118</v>
      </c>
      <c r="F55" s="14">
        <v>216.68325219870363</v>
      </c>
      <c r="G55" s="14">
        <v>981.61969366156097</v>
      </c>
    </row>
    <row r="56" spans="2:14">
      <c r="B56" s="13" t="s">
        <v>51</v>
      </c>
      <c r="C56" s="5">
        <v>24.325564389120007</v>
      </c>
      <c r="D56" s="5">
        <v>17.622753686346858</v>
      </c>
      <c r="F56" s="14">
        <v>217.71966291900807</v>
      </c>
      <c r="G56" s="14">
        <v>781.36216088712808</v>
      </c>
    </row>
    <row r="57" spans="2:14">
      <c r="B57" s="13" t="s">
        <v>52</v>
      </c>
      <c r="C57" s="5">
        <v>0</v>
      </c>
      <c r="D57" s="5">
        <v>0</v>
      </c>
      <c r="F57" s="14">
        <v>278.00200230759214</v>
      </c>
      <c r="G57" s="14">
        <v>851.66904556015129</v>
      </c>
    </row>
    <row r="58" spans="2:14">
      <c r="B58" s="13" t="s">
        <v>53</v>
      </c>
      <c r="C58" s="5">
        <v>10.473904317933767</v>
      </c>
      <c r="D58" s="5">
        <v>23.370955567919079</v>
      </c>
    </row>
    <row r="59" spans="2:14">
      <c r="B59" s="13" t="s">
        <v>15</v>
      </c>
      <c r="C59" s="5">
        <v>0</v>
      </c>
      <c r="D59" s="5">
        <v>0</v>
      </c>
      <c r="F59" s="1" t="s">
        <v>54</v>
      </c>
    </row>
    <row r="60" spans="2:14">
      <c r="B60" s="13" t="s">
        <v>55</v>
      </c>
      <c r="C60" s="5">
        <v>2.9516579332967519</v>
      </c>
      <c r="D60" s="5">
        <v>2.7683551250927785</v>
      </c>
      <c r="F60" s="1" t="s">
        <v>56</v>
      </c>
    </row>
    <row r="61" spans="2:14">
      <c r="B61" s="13" t="s">
        <v>57</v>
      </c>
      <c r="C61" s="5">
        <v>0</v>
      </c>
      <c r="D61" s="5">
        <v>0</v>
      </c>
      <c r="F61" s="3" t="s">
        <v>3</v>
      </c>
      <c r="G61" s="3" t="s">
        <v>4</v>
      </c>
    </row>
    <row r="62" spans="2:14">
      <c r="B62" s="13" t="s">
        <v>58</v>
      </c>
      <c r="C62" s="5">
        <v>0</v>
      </c>
      <c r="D62" s="5">
        <v>0</v>
      </c>
      <c r="F62" s="5">
        <v>189.6437744347584</v>
      </c>
      <c r="G62" s="14">
        <v>606.25079149874477</v>
      </c>
    </row>
    <row r="63" spans="2:14">
      <c r="B63" s="13" t="s">
        <v>59</v>
      </c>
      <c r="C63" s="5">
        <v>3.0770259654900785</v>
      </c>
      <c r="D63" s="5">
        <v>4.5013557316869468</v>
      </c>
      <c r="F63" s="5">
        <v>182.15484091117887</v>
      </c>
      <c r="G63" s="14">
        <v>701.96595477053756</v>
      </c>
    </row>
    <row r="64" spans="2:14">
      <c r="B64" s="13" t="s">
        <v>60</v>
      </c>
      <c r="C64" s="5">
        <v>0</v>
      </c>
      <c r="D64" s="5">
        <v>0</v>
      </c>
      <c r="F64" s="5">
        <v>235.75576205733401</v>
      </c>
      <c r="G64" s="14">
        <v>689.3189085194017</v>
      </c>
    </row>
    <row r="65" spans="2:4">
      <c r="B65" s="13" t="s">
        <v>19</v>
      </c>
      <c r="C65" s="5">
        <v>0</v>
      </c>
      <c r="D65" s="5">
        <v>0</v>
      </c>
    </row>
    <row r="66" spans="2:4">
      <c r="B66" s="13" t="s">
        <v>61</v>
      </c>
      <c r="C66" s="5">
        <v>6.3646066365571432</v>
      </c>
      <c r="D66" s="5">
        <v>9.7239682561610756</v>
      </c>
    </row>
    <row r="67" spans="2:4">
      <c r="B67" s="13" t="s">
        <v>62</v>
      </c>
      <c r="C67" s="5">
        <f>SUM(C48:C66)</f>
        <v>100</v>
      </c>
      <c r="D67" s="5">
        <f>SUM(D48:D66)</f>
        <v>100</v>
      </c>
    </row>
  </sheetData>
  <mergeCells count="16">
    <mergeCell ref="B35:B37"/>
    <mergeCell ref="B38:B40"/>
    <mergeCell ref="B41:B43"/>
    <mergeCell ref="C46:D46"/>
    <mergeCell ref="C22:E22"/>
    <mergeCell ref="F22:H22"/>
    <mergeCell ref="A23:A25"/>
    <mergeCell ref="A26:A28"/>
    <mergeCell ref="C30:G30"/>
    <mergeCell ref="B32:B34"/>
    <mergeCell ref="C1:J1"/>
    <mergeCell ref="B3:B5"/>
    <mergeCell ref="B6:B8"/>
    <mergeCell ref="C11:K11"/>
    <mergeCell ref="B13:B15"/>
    <mergeCell ref="B16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02B5-38AB-4642-8AD0-5A7C24DFCABE}">
  <dimension ref="A2:M58"/>
  <sheetViews>
    <sheetView workbookViewId="0">
      <selection activeCell="B60" sqref="B60"/>
    </sheetView>
  </sheetViews>
  <sheetFormatPr defaultRowHeight="14.4"/>
  <cols>
    <col min="4" max="4" width="9" bestFit="1" customWidth="1"/>
    <col min="5" max="7" width="9.5546875" bestFit="1" customWidth="1"/>
    <col min="8" max="10" width="10.6640625" bestFit="1" customWidth="1"/>
    <col min="11" max="13" width="9.5546875" bestFit="1" customWidth="1"/>
  </cols>
  <sheetData>
    <row r="2" spans="1:13">
      <c r="A2" s="19" t="s">
        <v>335</v>
      </c>
      <c r="B2" s="19" t="s">
        <v>75</v>
      </c>
      <c r="C2" s="19" t="s">
        <v>76</v>
      </c>
      <c r="D2" s="19" t="s">
        <v>77</v>
      </c>
      <c r="E2" s="3" t="s">
        <v>329</v>
      </c>
      <c r="F2" s="3" t="s">
        <v>330</v>
      </c>
      <c r="G2" s="3" t="s">
        <v>331</v>
      </c>
      <c r="H2" s="19" t="s">
        <v>132</v>
      </c>
      <c r="I2" s="19" t="s">
        <v>133</v>
      </c>
      <c r="J2" s="19" t="s">
        <v>134</v>
      </c>
      <c r="K2" s="3" t="s">
        <v>332</v>
      </c>
      <c r="L2" s="3" t="s">
        <v>333</v>
      </c>
      <c r="M2" s="3" t="s">
        <v>334</v>
      </c>
    </row>
    <row r="3" spans="1:13">
      <c r="A3" s="19" t="s">
        <v>336</v>
      </c>
      <c r="B3" s="19">
        <v>6128</v>
      </c>
      <c r="C3" s="19">
        <v>5720</v>
      </c>
      <c r="D3" s="19">
        <v>5719</v>
      </c>
      <c r="E3" s="19">
        <v>7556</v>
      </c>
      <c r="F3" s="19">
        <v>6582</v>
      </c>
      <c r="G3" s="19">
        <v>4494</v>
      </c>
      <c r="H3" s="19">
        <v>9809</v>
      </c>
      <c r="I3" s="19">
        <v>21250</v>
      </c>
      <c r="J3" s="19">
        <v>17160</v>
      </c>
      <c r="K3" s="19">
        <v>7726</v>
      </c>
      <c r="L3" s="19">
        <v>6568</v>
      </c>
      <c r="M3" s="19">
        <v>3672</v>
      </c>
    </row>
    <row r="4" spans="1:13">
      <c r="A4" s="19" t="s">
        <v>337</v>
      </c>
      <c r="B4" s="19">
        <v>178400</v>
      </c>
      <c r="C4" s="19">
        <v>64050</v>
      </c>
      <c r="D4" s="19">
        <v>112600</v>
      </c>
      <c r="E4" s="19">
        <v>109300</v>
      </c>
      <c r="F4" s="19">
        <v>96840</v>
      </c>
      <c r="G4" s="19">
        <v>114800</v>
      </c>
      <c r="H4" s="19">
        <v>74940</v>
      </c>
      <c r="I4" s="19">
        <v>186800</v>
      </c>
      <c r="J4" s="19">
        <v>173100</v>
      </c>
      <c r="K4" s="19">
        <v>186000</v>
      </c>
      <c r="L4" s="19">
        <v>170600</v>
      </c>
      <c r="M4" s="19">
        <v>86490</v>
      </c>
    </row>
    <row r="5" spans="1:13">
      <c r="A5" s="19" t="s">
        <v>338</v>
      </c>
      <c r="B5" s="19">
        <v>43270</v>
      </c>
      <c r="C5" s="19">
        <v>19270</v>
      </c>
      <c r="D5" s="19">
        <v>38180</v>
      </c>
      <c r="E5" s="19">
        <v>21520</v>
      </c>
      <c r="F5" s="19">
        <v>23520</v>
      </c>
      <c r="G5" s="19">
        <v>16070</v>
      </c>
      <c r="H5" s="19">
        <v>28990</v>
      </c>
      <c r="I5" s="19">
        <v>119400</v>
      </c>
      <c r="J5" s="19">
        <v>51460</v>
      </c>
      <c r="K5" s="19">
        <v>24040</v>
      </c>
      <c r="L5" s="19">
        <v>13250</v>
      </c>
      <c r="M5" s="19">
        <v>9347</v>
      </c>
    </row>
    <row r="6" spans="1:13">
      <c r="A6" s="19" t="s">
        <v>339</v>
      </c>
      <c r="B6" s="19">
        <v>601200</v>
      </c>
      <c r="C6" s="19">
        <v>57670</v>
      </c>
      <c r="D6" s="19">
        <v>478600</v>
      </c>
      <c r="E6" s="19">
        <v>123900</v>
      </c>
      <c r="F6" s="19">
        <v>267900</v>
      </c>
      <c r="G6" s="19">
        <v>140800</v>
      </c>
      <c r="H6" s="19">
        <v>284600</v>
      </c>
      <c r="I6" s="19">
        <v>906200</v>
      </c>
      <c r="J6" s="19">
        <v>360400</v>
      </c>
      <c r="K6" s="19">
        <v>251600</v>
      </c>
      <c r="L6" s="19">
        <v>139100</v>
      </c>
      <c r="M6" s="19">
        <v>73310</v>
      </c>
    </row>
    <row r="7" spans="1:13">
      <c r="A7" s="19" t="s">
        <v>340</v>
      </c>
      <c r="B7" s="19">
        <v>209300</v>
      </c>
      <c r="C7" s="19">
        <v>24150</v>
      </c>
      <c r="D7" s="19">
        <v>186600</v>
      </c>
      <c r="E7" s="19">
        <v>48210</v>
      </c>
      <c r="F7" s="19">
        <v>84170</v>
      </c>
      <c r="G7" s="19">
        <v>46990</v>
      </c>
      <c r="H7" s="19">
        <v>192800</v>
      </c>
      <c r="I7" s="19">
        <v>392200</v>
      </c>
      <c r="J7" s="19">
        <v>233600</v>
      </c>
      <c r="K7" s="19">
        <v>73350</v>
      </c>
      <c r="L7" s="19">
        <v>55190</v>
      </c>
      <c r="M7" s="19">
        <v>30040</v>
      </c>
    </row>
    <row r="8" spans="1:13">
      <c r="A8" s="19" t="s">
        <v>341</v>
      </c>
      <c r="B8" s="19">
        <v>10180</v>
      </c>
      <c r="C8" s="19">
        <v>5337</v>
      </c>
      <c r="D8" s="19">
        <v>10210</v>
      </c>
      <c r="E8" s="19">
        <v>14550</v>
      </c>
      <c r="F8" s="19">
        <v>13830</v>
      </c>
      <c r="G8" s="19">
        <v>12500</v>
      </c>
      <c r="H8" s="19">
        <v>37590</v>
      </c>
      <c r="I8" s="19">
        <v>38560</v>
      </c>
      <c r="J8" s="19">
        <v>50640</v>
      </c>
      <c r="K8" s="19">
        <v>35000</v>
      </c>
      <c r="L8" s="19">
        <v>28310</v>
      </c>
      <c r="M8" s="19">
        <v>24370</v>
      </c>
    </row>
    <row r="9" spans="1:13">
      <c r="A9" s="19" t="s">
        <v>342</v>
      </c>
      <c r="B9" s="19">
        <v>273800</v>
      </c>
      <c r="C9" s="19">
        <v>155700</v>
      </c>
      <c r="D9" s="19">
        <v>258200</v>
      </c>
      <c r="E9" s="19">
        <v>84170</v>
      </c>
      <c r="F9" s="19">
        <v>74080</v>
      </c>
      <c r="G9" s="19">
        <v>74770</v>
      </c>
      <c r="H9" s="19">
        <v>1482000</v>
      </c>
      <c r="I9" s="19">
        <v>2184000</v>
      </c>
      <c r="J9" s="19">
        <v>1872000</v>
      </c>
      <c r="K9" s="19">
        <v>1662000</v>
      </c>
      <c r="L9" s="19">
        <v>1412000</v>
      </c>
      <c r="M9" s="19">
        <v>1083000</v>
      </c>
    </row>
    <row r="10" spans="1:13">
      <c r="A10" s="19" t="s">
        <v>343</v>
      </c>
      <c r="B10" s="19">
        <v>256000</v>
      </c>
      <c r="C10" s="19">
        <v>129100</v>
      </c>
      <c r="D10" s="19">
        <v>206800</v>
      </c>
      <c r="E10" s="19">
        <v>221900</v>
      </c>
      <c r="F10" s="19">
        <v>215600</v>
      </c>
      <c r="G10" s="19">
        <v>234100</v>
      </c>
      <c r="H10" s="19">
        <v>6431000</v>
      </c>
      <c r="I10" s="19">
        <v>11360000</v>
      </c>
      <c r="J10" s="19">
        <v>8583000</v>
      </c>
      <c r="K10" s="19">
        <v>5433000</v>
      </c>
      <c r="L10" s="19">
        <v>4053000</v>
      </c>
      <c r="M10" s="19">
        <v>3254000</v>
      </c>
    </row>
    <row r="11" spans="1:13">
      <c r="A11" s="19" t="s">
        <v>344</v>
      </c>
      <c r="B11" s="19">
        <v>212100</v>
      </c>
      <c r="C11" s="19">
        <v>133400</v>
      </c>
      <c r="D11" s="19">
        <v>194100</v>
      </c>
      <c r="E11" s="19">
        <v>235900</v>
      </c>
      <c r="F11" s="19">
        <v>258200</v>
      </c>
      <c r="G11" s="19">
        <v>267300</v>
      </c>
      <c r="H11" s="19">
        <v>5651000</v>
      </c>
      <c r="I11" s="19">
        <v>10200000</v>
      </c>
      <c r="J11" s="19">
        <v>8485000</v>
      </c>
      <c r="K11" s="19">
        <v>14590</v>
      </c>
      <c r="L11" s="19">
        <v>18390</v>
      </c>
      <c r="M11" s="19">
        <v>14300</v>
      </c>
    </row>
    <row r="12" spans="1:13">
      <c r="A12" s="19" t="s">
        <v>345</v>
      </c>
      <c r="B12" s="19">
        <v>1103000</v>
      </c>
      <c r="C12" s="19">
        <v>739100</v>
      </c>
      <c r="D12" s="19">
        <v>918400</v>
      </c>
      <c r="E12" s="19">
        <v>7283000</v>
      </c>
      <c r="F12" s="19">
        <v>7007000</v>
      </c>
      <c r="G12" s="19">
        <v>7291000</v>
      </c>
      <c r="H12" s="19">
        <v>200000</v>
      </c>
      <c r="I12" s="19">
        <v>221400</v>
      </c>
      <c r="J12" s="19">
        <v>248800</v>
      </c>
      <c r="K12" s="19">
        <v>1570000</v>
      </c>
      <c r="L12" s="19">
        <v>1644000</v>
      </c>
      <c r="M12" s="19">
        <v>1431000</v>
      </c>
    </row>
    <row r="13" spans="1:13">
      <c r="A13" s="19" t="s">
        <v>346</v>
      </c>
      <c r="B13" s="19">
        <v>13600000</v>
      </c>
      <c r="C13" s="19">
        <v>8778000</v>
      </c>
      <c r="D13" s="19">
        <v>11820000</v>
      </c>
      <c r="E13" s="19">
        <v>7757000</v>
      </c>
      <c r="F13" s="19">
        <v>8456000</v>
      </c>
      <c r="G13" s="19">
        <v>8181000</v>
      </c>
      <c r="H13" s="19">
        <v>2575000</v>
      </c>
      <c r="I13" s="19">
        <v>2261000</v>
      </c>
      <c r="J13" s="19">
        <v>2571000</v>
      </c>
      <c r="K13" s="19">
        <v>3044000</v>
      </c>
      <c r="L13" s="19">
        <v>3207000</v>
      </c>
      <c r="M13" s="19">
        <v>2755000</v>
      </c>
    </row>
    <row r="14" spans="1:13">
      <c r="A14" s="19" t="s">
        <v>347</v>
      </c>
      <c r="B14" s="19">
        <v>11800000</v>
      </c>
      <c r="C14" s="19">
        <v>6534000</v>
      </c>
      <c r="D14" s="19">
        <v>10160000</v>
      </c>
      <c r="E14" s="19">
        <v>31850</v>
      </c>
      <c r="F14" s="19">
        <v>24920</v>
      </c>
      <c r="G14" s="19">
        <v>29420</v>
      </c>
      <c r="H14" s="19">
        <v>1580000</v>
      </c>
      <c r="I14" s="19">
        <v>1439000</v>
      </c>
      <c r="J14" s="19">
        <v>1930000</v>
      </c>
      <c r="K14" s="19">
        <v>68230</v>
      </c>
      <c r="L14" s="19">
        <v>97160</v>
      </c>
      <c r="M14" s="19">
        <v>66810</v>
      </c>
    </row>
    <row r="15" spans="1:13">
      <c r="A15" s="19" t="s">
        <v>348</v>
      </c>
      <c r="B15" s="19">
        <v>958400</v>
      </c>
      <c r="C15" s="19">
        <v>730900</v>
      </c>
      <c r="D15" s="19">
        <v>686800</v>
      </c>
      <c r="E15" s="19">
        <v>599000</v>
      </c>
      <c r="F15" s="19">
        <v>665600</v>
      </c>
      <c r="G15" s="19">
        <v>731300</v>
      </c>
      <c r="H15" s="19">
        <v>707400</v>
      </c>
      <c r="I15" s="19">
        <v>877800</v>
      </c>
      <c r="J15" s="19">
        <v>838400</v>
      </c>
      <c r="K15" s="19">
        <v>832200</v>
      </c>
      <c r="L15" s="19">
        <v>839600</v>
      </c>
      <c r="M15" s="19">
        <v>845800</v>
      </c>
    </row>
    <row r="16" spans="1:13">
      <c r="A16" s="19" t="s">
        <v>349</v>
      </c>
      <c r="B16" s="19">
        <v>5346</v>
      </c>
      <c r="C16" s="19">
        <v>5311</v>
      </c>
      <c r="D16" s="19">
        <v>8213</v>
      </c>
      <c r="E16" s="19">
        <v>3267</v>
      </c>
      <c r="F16" s="19">
        <v>5305</v>
      </c>
      <c r="G16" s="19">
        <v>5319</v>
      </c>
      <c r="H16" s="19">
        <v>5720</v>
      </c>
      <c r="I16" s="19">
        <v>6537</v>
      </c>
      <c r="J16" s="19">
        <v>6919</v>
      </c>
      <c r="K16" s="19">
        <v>11480</v>
      </c>
      <c r="L16" s="19">
        <v>11030</v>
      </c>
      <c r="M16" s="19">
        <v>5339</v>
      </c>
    </row>
    <row r="17" spans="1:13">
      <c r="A17" s="19" t="s">
        <v>350</v>
      </c>
      <c r="B17" s="19">
        <v>16800</v>
      </c>
      <c r="C17" s="19">
        <v>0</v>
      </c>
      <c r="D17" s="19">
        <v>13500</v>
      </c>
      <c r="E17" s="19">
        <v>13890</v>
      </c>
      <c r="F17" s="19">
        <v>36360</v>
      </c>
      <c r="G17" s="19">
        <v>11850</v>
      </c>
      <c r="H17" s="19">
        <v>18370</v>
      </c>
      <c r="I17" s="19">
        <v>64140</v>
      </c>
      <c r="J17" s="19">
        <v>30230</v>
      </c>
      <c r="K17" s="19">
        <v>31110</v>
      </c>
      <c r="L17" s="19">
        <v>21630</v>
      </c>
      <c r="M17" s="19">
        <v>18390</v>
      </c>
    </row>
    <row r="18" spans="1:13">
      <c r="A18" s="19" t="s">
        <v>351</v>
      </c>
      <c r="B18" s="19">
        <v>185800</v>
      </c>
      <c r="C18" s="19">
        <v>78030</v>
      </c>
      <c r="D18" s="19">
        <v>157600</v>
      </c>
      <c r="E18" s="19">
        <v>119000</v>
      </c>
      <c r="F18" s="19">
        <v>225400</v>
      </c>
      <c r="G18" s="19">
        <v>127400</v>
      </c>
      <c r="H18" s="19">
        <v>149600</v>
      </c>
      <c r="I18" s="19">
        <v>287700</v>
      </c>
      <c r="J18" s="19">
        <v>200500</v>
      </c>
      <c r="K18" s="19">
        <v>131800</v>
      </c>
      <c r="L18" s="19">
        <v>118500</v>
      </c>
      <c r="M18" s="19">
        <v>112300</v>
      </c>
    </row>
    <row r="19" spans="1:13">
      <c r="A19" s="19" t="s">
        <v>352</v>
      </c>
      <c r="B19" s="19">
        <v>62440</v>
      </c>
      <c r="C19" s="19">
        <v>5813</v>
      </c>
      <c r="D19" s="19">
        <v>52240</v>
      </c>
      <c r="E19" s="19">
        <v>37560</v>
      </c>
      <c r="F19" s="19">
        <v>134900</v>
      </c>
      <c r="G19" s="19">
        <v>43320</v>
      </c>
      <c r="H19" s="19">
        <v>47330</v>
      </c>
      <c r="I19" s="19">
        <v>96210</v>
      </c>
      <c r="J19" s="19">
        <v>67430</v>
      </c>
      <c r="K19" s="19">
        <v>152400</v>
      </c>
      <c r="L19" s="19">
        <v>71300</v>
      </c>
      <c r="M19" s="19">
        <v>46140</v>
      </c>
    </row>
    <row r="20" spans="1:13">
      <c r="A20" s="19" t="s">
        <v>353</v>
      </c>
      <c r="B20" s="19">
        <v>18390</v>
      </c>
      <c r="C20" s="19">
        <v>3237</v>
      </c>
      <c r="D20" s="19">
        <v>16340</v>
      </c>
      <c r="E20" s="19">
        <v>12250</v>
      </c>
      <c r="F20" s="19">
        <v>38000</v>
      </c>
      <c r="G20" s="19">
        <v>13520</v>
      </c>
      <c r="H20" s="19">
        <v>35550</v>
      </c>
      <c r="I20" s="19">
        <v>36780</v>
      </c>
      <c r="J20" s="19">
        <v>46610</v>
      </c>
      <c r="K20" s="19">
        <v>48990</v>
      </c>
      <c r="L20" s="19">
        <v>32200</v>
      </c>
      <c r="M20" s="19">
        <v>26730</v>
      </c>
    </row>
    <row r="21" spans="1:13">
      <c r="A21" s="19" t="s">
        <v>354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14730</v>
      </c>
      <c r="I21" s="19">
        <v>5508</v>
      </c>
      <c r="J21" s="19">
        <v>7800</v>
      </c>
      <c r="K21" s="19">
        <v>20820</v>
      </c>
      <c r="L21" s="19">
        <v>22060</v>
      </c>
      <c r="M21" s="19">
        <v>11940</v>
      </c>
    </row>
    <row r="22" spans="1:13">
      <c r="A22" s="19" t="s">
        <v>355</v>
      </c>
      <c r="B22" s="19">
        <v>72670</v>
      </c>
      <c r="C22" s="19">
        <v>26910</v>
      </c>
      <c r="D22" s="19">
        <v>61170</v>
      </c>
      <c r="E22" s="19">
        <v>38010</v>
      </c>
      <c r="F22" s="19">
        <v>88250</v>
      </c>
      <c r="G22" s="19">
        <v>32550</v>
      </c>
      <c r="H22" s="19">
        <v>46420</v>
      </c>
      <c r="I22" s="19">
        <v>158700</v>
      </c>
      <c r="J22" s="19">
        <v>67440</v>
      </c>
      <c r="K22" s="19">
        <v>43790</v>
      </c>
      <c r="L22" s="19">
        <v>29530</v>
      </c>
      <c r="M22" s="19">
        <v>19870</v>
      </c>
    </row>
    <row r="23" spans="1:13">
      <c r="A23" s="19" t="s">
        <v>356</v>
      </c>
      <c r="B23" s="19">
        <v>1128000</v>
      </c>
      <c r="C23" s="19">
        <v>135100</v>
      </c>
      <c r="D23" s="19">
        <v>941700</v>
      </c>
      <c r="E23" s="19">
        <v>405400</v>
      </c>
      <c r="F23" s="19">
        <v>1318000</v>
      </c>
      <c r="G23" s="19">
        <v>491800</v>
      </c>
      <c r="H23" s="19">
        <v>417900</v>
      </c>
      <c r="I23" s="19">
        <v>984100</v>
      </c>
      <c r="J23" s="19">
        <v>517300</v>
      </c>
      <c r="K23" s="19">
        <v>1230000</v>
      </c>
      <c r="L23" s="19">
        <v>569100</v>
      </c>
      <c r="M23" s="19">
        <v>301700</v>
      </c>
    </row>
    <row r="24" spans="1:13">
      <c r="A24" s="19" t="s">
        <v>357</v>
      </c>
      <c r="B24" s="19">
        <v>546700</v>
      </c>
      <c r="C24" s="19">
        <v>74860</v>
      </c>
      <c r="D24" s="19">
        <v>420100</v>
      </c>
      <c r="E24" s="19">
        <v>154900</v>
      </c>
      <c r="F24" s="19">
        <v>541100</v>
      </c>
      <c r="G24" s="19">
        <v>188500</v>
      </c>
      <c r="H24" s="19">
        <v>300400</v>
      </c>
      <c r="I24" s="19">
        <v>435800</v>
      </c>
      <c r="J24" s="19">
        <v>371800</v>
      </c>
      <c r="K24" s="19">
        <v>555800</v>
      </c>
      <c r="L24" s="19">
        <v>327900</v>
      </c>
      <c r="M24" s="19">
        <v>209200</v>
      </c>
    </row>
    <row r="25" spans="1:13">
      <c r="A25" s="19" t="s">
        <v>358</v>
      </c>
      <c r="B25" s="19">
        <v>65850</v>
      </c>
      <c r="C25" s="19">
        <v>18450</v>
      </c>
      <c r="D25" s="19">
        <v>54310</v>
      </c>
      <c r="E25" s="19">
        <v>53650</v>
      </c>
      <c r="F25" s="19">
        <v>102300</v>
      </c>
      <c r="G25" s="19">
        <v>52970</v>
      </c>
      <c r="H25" s="19">
        <v>104400</v>
      </c>
      <c r="I25" s="19">
        <v>98860</v>
      </c>
      <c r="J25" s="19">
        <v>142600</v>
      </c>
      <c r="K25" s="19">
        <v>454600</v>
      </c>
      <c r="L25" s="19">
        <v>331200</v>
      </c>
      <c r="M25" s="19">
        <v>265500</v>
      </c>
    </row>
    <row r="26" spans="1:13">
      <c r="A26" s="19" t="s">
        <v>359</v>
      </c>
      <c r="B26" s="19">
        <v>14710</v>
      </c>
      <c r="C26" s="19">
        <v>5001</v>
      </c>
      <c r="D26" s="19">
        <v>12890</v>
      </c>
      <c r="E26" s="19">
        <v>17090</v>
      </c>
      <c r="F26" s="19">
        <v>29420</v>
      </c>
      <c r="G26" s="19">
        <v>24110</v>
      </c>
      <c r="H26" s="19">
        <v>282900</v>
      </c>
      <c r="I26" s="19">
        <v>387000</v>
      </c>
      <c r="J26" s="19">
        <v>418300</v>
      </c>
      <c r="K26" s="19">
        <v>475800</v>
      </c>
      <c r="L26" s="19">
        <v>432300</v>
      </c>
      <c r="M26" s="19">
        <v>312700</v>
      </c>
    </row>
    <row r="27" spans="1:13">
      <c r="A27" s="19" t="s">
        <v>360</v>
      </c>
      <c r="B27" s="19">
        <v>15100</v>
      </c>
      <c r="C27" s="19">
        <v>8048</v>
      </c>
      <c r="D27" s="19">
        <v>10610</v>
      </c>
      <c r="E27" s="19">
        <v>17820</v>
      </c>
      <c r="F27" s="19">
        <v>28190</v>
      </c>
      <c r="G27" s="19">
        <v>24660</v>
      </c>
      <c r="H27" s="19">
        <v>310400</v>
      </c>
      <c r="I27" s="19">
        <v>432700</v>
      </c>
      <c r="J27" s="19">
        <v>503700</v>
      </c>
      <c r="K27" s="19">
        <v>43160</v>
      </c>
      <c r="L27" s="19">
        <v>41540</v>
      </c>
      <c r="M27" s="19">
        <v>33090</v>
      </c>
    </row>
    <row r="28" spans="1:13">
      <c r="A28" s="19" t="s">
        <v>361</v>
      </c>
      <c r="B28" s="19">
        <v>0</v>
      </c>
      <c r="C28" s="19">
        <v>0</v>
      </c>
      <c r="D28" s="19">
        <v>0</v>
      </c>
      <c r="E28" s="19">
        <v>7740</v>
      </c>
      <c r="F28" s="19">
        <v>6129</v>
      </c>
      <c r="G28" s="19">
        <v>8591</v>
      </c>
      <c r="H28" s="19">
        <v>38170</v>
      </c>
      <c r="I28" s="19">
        <v>35790</v>
      </c>
      <c r="J28" s="19">
        <v>56940</v>
      </c>
      <c r="K28" s="19">
        <v>12620</v>
      </c>
      <c r="L28" s="19">
        <v>13300</v>
      </c>
      <c r="M28" s="19">
        <v>12140</v>
      </c>
    </row>
    <row r="29" spans="1:13">
      <c r="A29" s="19" t="s">
        <v>362</v>
      </c>
      <c r="B29" s="19">
        <v>72220</v>
      </c>
      <c r="C29" s="19">
        <v>13660</v>
      </c>
      <c r="D29" s="19">
        <v>56130</v>
      </c>
      <c r="E29" s="19">
        <v>19300</v>
      </c>
      <c r="F29" s="19">
        <v>96480</v>
      </c>
      <c r="G29" s="19">
        <v>22340</v>
      </c>
      <c r="H29" s="19">
        <v>65770</v>
      </c>
      <c r="I29" s="19">
        <v>191400</v>
      </c>
      <c r="J29" s="19">
        <v>85410</v>
      </c>
      <c r="K29" s="19">
        <v>87790</v>
      </c>
      <c r="L29" s="19">
        <v>28220</v>
      </c>
      <c r="M29" s="19">
        <v>15660</v>
      </c>
    </row>
    <row r="30" spans="1:13">
      <c r="A30" s="19" t="s">
        <v>363</v>
      </c>
      <c r="B30" s="19">
        <v>588000</v>
      </c>
      <c r="C30" s="19">
        <v>67050</v>
      </c>
      <c r="D30" s="19">
        <v>463400</v>
      </c>
      <c r="E30" s="19">
        <v>108800</v>
      </c>
      <c r="F30" s="19">
        <v>518500</v>
      </c>
      <c r="G30" s="19">
        <v>136200</v>
      </c>
      <c r="H30" s="19">
        <v>335200</v>
      </c>
      <c r="I30" s="19">
        <v>497400</v>
      </c>
      <c r="J30" s="19">
        <v>136300</v>
      </c>
      <c r="K30" s="19">
        <v>823000</v>
      </c>
      <c r="L30" s="19">
        <v>699000</v>
      </c>
      <c r="M30" s="19">
        <v>471000</v>
      </c>
    </row>
    <row r="31" spans="1:13">
      <c r="A31" s="19" t="s">
        <v>364</v>
      </c>
      <c r="B31" s="19">
        <v>684500</v>
      </c>
      <c r="C31" s="19">
        <v>297300</v>
      </c>
      <c r="D31" s="19">
        <v>521600</v>
      </c>
      <c r="E31" s="19">
        <v>197400</v>
      </c>
      <c r="F31" s="19">
        <v>434300</v>
      </c>
      <c r="G31" s="19">
        <v>232500</v>
      </c>
      <c r="H31" s="19">
        <v>964100</v>
      </c>
      <c r="I31" s="19">
        <v>914800</v>
      </c>
      <c r="J31" s="19">
        <v>1320000</v>
      </c>
      <c r="K31" s="19">
        <v>7684000</v>
      </c>
      <c r="L31" s="19">
        <v>6333000</v>
      </c>
      <c r="M31" s="19">
        <v>4840000</v>
      </c>
    </row>
    <row r="32" spans="1:13">
      <c r="A32" s="19" t="s">
        <v>365</v>
      </c>
      <c r="B32" s="19">
        <v>283400</v>
      </c>
      <c r="C32" s="19">
        <v>235200</v>
      </c>
      <c r="D32" s="19">
        <v>252600</v>
      </c>
      <c r="E32" s="19">
        <v>441000</v>
      </c>
      <c r="F32" s="19">
        <v>593700</v>
      </c>
      <c r="G32" s="19">
        <v>537800</v>
      </c>
      <c r="H32" s="19">
        <v>6823000</v>
      </c>
      <c r="I32" s="19">
        <v>9380000</v>
      </c>
      <c r="J32" s="19">
        <v>10300000</v>
      </c>
      <c r="K32" s="19">
        <v>15960000</v>
      </c>
      <c r="L32" s="19">
        <v>12230000</v>
      </c>
      <c r="M32" s="19">
        <v>9244000</v>
      </c>
    </row>
    <row r="33" spans="1:13">
      <c r="A33" s="19" t="s">
        <v>366</v>
      </c>
      <c r="B33" s="19">
        <v>783300</v>
      </c>
      <c r="C33" s="19">
        <v>495300</v>
      </c>
      <c r="D33" s="19">
        <v>534000</v>
      </c>
      <c r="E33" s="19">
        <v>609400</v>
      </c>
      <c r="F33" s="19">
        <v>683100</v>
      </c>
      <c r="G33" s="19">
        <v>726300</v>
      </c>
      <c r="H33" s="19">
        <v>6691000</v>
      </c>
      <c r="I33" s="19">
        <v>9930000</v>
      </c>
      <c r="J33" s="19">
        <v>11020000</v>
      </c>
      <c r="K33" s="19">
        <v>2037000</v>
      </c>
      <c r="L33" s="19">
        <v>1391000</v>
      </c>
      <c r="M33" s="19">
        <v>1031000</v>
      </c>
    </row>
    <row r="34" spans="1:13">
      <c r="A34" s="19" t="s">
        <v>367</v>
      </c>
      <c r="B34" s="19">
        <v>377000</v>
      </c>
      <c r="C34" s="19">
        <v>114400</v>
      </c>
      <c r="D34" s="19">
        <v>309800</v>
      </c>
      <c r="E34" s="19">
        <v>21650</v>
      </c>
      <c r="F34" s="19">
        <v>49050</v>
      </c>
      <c r="G34" s="19">
        <v>35960</v>
      </c>
      <c r="H34" s="19">
        <v>625800</v>
      </c>
      <c r="I34" s="19">
        <v>1011000</v>
      </c>
      <c r="J34" s="19">
        <v>932000</v>
      </c>
      <c r="K34" s="19">
        <v>345000</v>
      </c>
      <c r="L34" s="19">
        <v>312700</v>
      </c>
      <c r="M34" s="19">
        <v>258300</v>
      </c>
    </row>
    <row r="35" spans="1:13">
      <c r="A35" s="19" t="s">
        <v>368</v>
      </c>
      <c r="B35" s="19">
        <v>149900</v>
      </c>
      <c r="C35" s="19">
        <v>149600</v>
      </c>
      <c r="D35" s="19">
        <v>120700</v>
      </c>
      <c r="E35" s="19">
        <v>1795000</v>
      </c>
      <c r="F35" s="19">
        <v>2345000</v>
      </c>
      <c r="G35" s="19">
        <v>2179000</v>
      </c>
      <c r="H35" s="19">
        <v>28660</v>
      </c>
      <c r="I35" s="19">
        <v>19220</v>
      </c>
      <c r="J35" s="19">
        <v>51540</v>
      </c>
      <c r="K35" s="19">
        <v>968500</v>
      </c>
      <c r="L35" s="19">
        <v>891900</v>
      </c>
      <c r="M35" s="19">
        <v>719500</v>
      </c>
    </row>
    <row r="36" spans="1:13">
      <c r="A36" s="19" t="s">
        <v>369</v>
      </c>
      <c r="B36" s="19">
        <v>2883000</v>
      </c>
      <c r="C36" s="19">
        <v>1942000</v>
      </c>
      <c r="D36" s="19">
        <v>2254000</v>
      </c>
      <c r="E36" s="19">
        <v>14780000</v>
      </c>
      <c r="F36" s="19">
        <v>19610000</v>
      </c>
      <c r="G36" s="19">
        <v>17780000</v>
      </c>
      <c r="H36" s="19">
        <v>259500</v>
      </c>
      <c r="I36" s="19">
        <v>354700</v>
      </c>
      <c r="J36" s="19">
        <v>379000</v>
      </c>
      <c r="K36" s="19">
        <v>7954000</v>
      </c>
      <c r="L36" s="19">
        <v>7357000</v>
      </c>
      <c r="M36" s="19">
        <v>6150000</v>
      </c>
    </row>
    <row r="37" spans="1:13">
      <c r="A37" s="19" t="s">
        <v>370</v>
      </c>
      <c r="B37" s="19">
        <v>24270000</v>
      </c>
      <c r="C37" s="19">
        <v>17270000</v>
      </c>
      <c r="D37" s="19">
        <v>19170000</v>
      </c>
      <c r="E37" s="19">
        <v>0</v>
      </c>
      <c r="F37" s="19">
        <v>0</v>
      </c>
      <c r="G37" s="19">
        <v>0</v>
      </c>
      <c r="H37" s="19">
        <v>3798000</v>
      </c>
      <c r="I37" s="19">
        <v>2114000</v>
      </c>
      <c r="J37" s="19">
        <v>4356000</v>
      </c>
      <c r="K37" s="19">
        <v>8208000</v>
      </c>
      <c r="L37" s="19">
        <v>11290000</v>
      </c>
      <c r="M37" s="19">
        <v>9531000</v>
      </c>
    </row>
    <row r="38" spans="1:13">
      <c r="A38" s="19" t="s">
        <v>371</v>
      </c>
      <c r="B38" s="19">
        <v>21500000</v>
      </c>
      <c r="C38" s="19">
        <v>10800000</v>
      </c>
      <c r="D38" s="19">
        <v>16900000</v>
      </c>
      <c r="E38" s="19">
        <v>604300</v>
      </c>
      <c r="F38" s="19">
        <v>1500000</v>
      </c>
      <c r="G38" s="19">
        <v>680300</v>
      </c>
      <c r="H38" s="19">
        <v>1337000</v>
      </c>
      <c r="I38" s="19">
        <v>803000</v>
      </c>
      <c r="J38" s="19">
        <v>1740000</v>
      </c>
      <c r="K38" s="19">
        <v>2701000</v>
      </c>
      <c r="L38" s="19">
        <v>2024000</v>
      </c>
      <c r="M38" s="19">
        <v>1550000</v>
      </c>
    </row>
    <row r="39" spans="1:13">
      <c r="A39" s="19" t="s">
        <v>372</v>
      </c>
      <c r="B39" s="19">
        <v>679100</v>
      </c>
      <c r="C39" s="19">
        <v>242200</v>
      </c>
      <c r="D39" s="19">
        <v>589100</v>
      </c>
      <c r="E39" s="19">
        <v>116500</v>
      </c>
      <c r="F39" s="19">
        <v>227400</v>
      </c>
      <c r="G39" s="19">
        <v>125300</v>
      </c>
      <c r="H39" s="19">
        <v>1389000</v>
      </c>
      <c r="I39" s="19">
        <v>2133000</v>
      </c>
      <c r="J39" s="19">
        <v>2160000</v>
      </c>
      <c r="K39" s="19">
        <v>1511000</v>
      </c>
      <c r="L39" s="19">
        <v>1442000</v>
      </c>
      <c r="M39" s="19">
        <v>1215000</v>
      </c>
    </row>
    <row r="40" spans="1:13">
      <c r="A40" s="19" t="s">
        <v>373</v>
      </c>
      <c r="B40" s="19">
        <v>96620</v>
      </c>
      <c r="C40" s="19">
        <v>86780</v>
      </c>
      <c r="D40" s="19">
        <v>67650</v>
      </c>
      <c r="E40" s="19">
        <v>49110</v>
      </c>
      <c r="F40" s="19">
        <v>48170</v>
      </c>
      <c r="G40" s="19">
        <v>61180</v>
      </c>
      <c r="H40" s="19">
        <v>433700</v>
      </c>
      <c r="I40" s="19">
        <v>520500</v>
      </c>
      <c r="J40" s="19">
        <v>567700</v>
      </c>
      <c r="K40" s="19">
        <v>798900</v>
      </c>
      <c r="L40" s="19">
        <v>961200</v>
      </c>
      <c r="M40" s="19">
        <v>806600</v>
      </c>
    </row>
    <row r="41" spans="1:13">
      <c r="A41" s="19" t="s">
        <v>374</v>
      </c>
      <c r="B41" s="19">
        <v>211600</v>
      </c>
      <c r="C41" s="19">
        <v>165200</v>
      </c>
      <c r="D41" s="19">
        <v>180100</v>
      </c>
      <c r="E41" s="19">
        <v>329900</v>
      </c>
      <c r="F41" s="19">
        <v>369400</v>
      </c>
      <c r="G41" s="19">
        <v>365400</v>
      </c>
      <c r="H41" s="19">
        <v>8487000</v>
      </c>
      <c r="I41" s="19">
        <v>17640000</v>
      </c>
      <c r="J41" s="19">
        <v>14090000</v>
      </c>
      <c r="K41" s="19">
        <v>8329</v>
      </c>
      <c r="L41" s="19">
        <v>15810</v>
      </c>
      <c r="M41" s="19">
        <v>16340</v>
      </c>
    </row>
    <row r="42" spans="1:13">
      <c r="A42" s="19" t="s">
        <v>375</v>
      </c>
      <c r="B42" s="19">
        <v>24070</v>
      </c>
      <c r="C42" s="19">
        <v>37720</v>
      </c>
      <c r="D42" s="19">
        <v>20430</v>
      </c>
      <c r="E42" s="19">
        <v>280600</v>
      </c>
      <c r="F42" s="19">
        <v>347300</v>
      </c>
      <c r="G42" s="19">
        <v>322200</v>
      </c>
      <c r="H42" s="19">
        <v>0</v>
      </c>
      <c r="I42" s="19">
        <v>5991</v>
      </c>
      <c r="J42" s="19">
        <v>0</v>
      </c>
      <c r="K42" s="19">
        <v>34930</v>
      </c>
      <c r="L42" s="19">
        <v>30390</v>
      </c>
      <c r="M42" s="19">
        <v>35850</v>
      </c>
    </row>
    <row r="43" spans="1:13">
      <c r="A43" s="19" t="s">
        <v>376</v>
      </c>
      <c r="B43" s="19">
        <v>219000</v>
      </c>
      <c r="C43" s="19">
        <v>201200</v>
      </c>
      <c r="D43" s="19">
        <v>183200</v>
      </c>
      <c r="E43" s="19">
        <v>1704000</v>
      </c>
      <c r="F43" s="19">
        <v>3336000</v>
      </c>
      <c r="G43" s="19">
        <v>2077000</v>
      </c>
      <c r="H43" s="19">
        <v>10700</v>
      </c>
      <c r="I43" s="19">
        <v>28630</v>
      </c>
      <c r="J43" s="19">
        <v>15710</v>
      </c>
      <c r="K43" s="19">
        <v>1027000</v>
      </c>
      <c r="L43" s="19">
        <v>751600</v>
      </c>
      <c r="M43" s="19">
        <v>530500</v>
      </c>
    </row>
    <row r="44" spans="1:13">
      <c r="A44" s="19" t="s">
        <v>377</v>
      </c>
      <c r="B44" s="19">
        <v>3352000</v>
      </c>
      <c r="C44" s="19">
        <v>1806000</v>
      </c>
      <c r="D44" s="19">
        <v>2582000</v>
      </c>
      <c r="E44" s="19">
        <v>1762000</v>
      </c>
      <c r="F44" s="19">
        <v>4773000</v>
      </c>
      <c r="G44" s="19">
        <v>2205000</v>
      </c>
      <c r="H44" s="19">
        <v>181700</v>
      </c>
      <c r="I44" s="19">
        <v>229000</v>
      </c>
      <c r="J44" s="19">
        <v>219800</v>
      </c>
      <c r="K44" s="19">
        <v>2124000</v>
      </c>
      <c r="L44" s="19">
        <v>1544000</v>
      </c>
      <c r="M44" s="19">
        <v>1189000</v>
      </c>
    </row>
    <row r="45" spans="1:13">
      <c r="A45" s="19" t="s">
        <v>378</v>
      </c>
      <c r="B45" s="19">
        <v>5022000</v>
      </c>
      <c r="C45" s="19">
        <v>1433000</v>
      </c>
      <c r="D45" s="19">
        <v>3892000</v>
      </c>
      <c r="E45" s="19">
        <v>661300</v>
      </c>
      <c r="F45" s="19">
        <v>1552000</v>
      </c>
      <c r="G45" s="19">
        <v>790600</v>
      </c>
      <c r="H45" s="19">
        <v>1704000</v>
      </c>
      <c r="I45" s="19">
        <v>2121000</v>
      </c>
      <c r="J45" s="19">
        <v>2154000</v>
      </c>
      <c r="K45" s="19">
        <v>16940000</v>
      </c>
      <c r="L45" s="19">
        <v>12240000</v>
      </c>
      <c r="M45" s="19">
        <v>9394000</v>
      </c>
    </row>
    <row r="46" spans="1:13">
      <c r="A46" s="19" t="s">
        <v>379</v>
      </c>
      <c r="B46" s="19">
        <v>2141000</v>
      </c>
      <c r="C46" s="19">
        <v>647000</v>
      </c>
      <c r="D46" s="19">
        <v>1666000</v>
      </c>
      <c r="E46" s="19">
        <v>385300</v>
      </c>
      <c r="F46" s="19">
        <v>492100</v>
      </c>
      <c r="G46" s="19">
        <v>465800</v>
      </c>
      <c r="H46" s="19">
        <v>6989000</v>
      </c>
      <c r="I46" s="19">
        <v>10790000</v>
      </c>
      <c r="J46" s="19">
        <v>9113000</v>
      </c>
      <c r="K46" s="19">
        <v>31470000</v>
      </c>
      <c r="L46" s="19">
        <v>20540000</v>
      </c>
      <c r="M46" s="19">
        <v>14160000</v>
      </c>
    </row>
    <row r="47" spans="1:13">
      <c r="A47" s="19" t="s">
        <v>380</v>
      </c>
      <c r="B47" s="19">
        <v>553800</v>
      </c>
      <c r="C47" s="19">
        <v>348600</v>
      </c>
      <c r="D47" s="19">
        <v>447200</v>
      </c>
      <c r="E47" s="19">
        <v>527000</v>
      </c>
      <c r="F47" s="19">
        <v>584600</v>
      </c>
      <c r="G47" s="19">
        <v>573400</v>
      </c>
      <c r="H47" s="19">
        <v>15200000</v>
      </c>
      <c r="I47" s="19">
        <v>28360000</v>
      </c>
      <c r="J47" s="19">
        <v>22020000</v>
      </c>
      <c r="K47" s="19">
        <v>561100</v>
      </c>
      <c r="L47" s="19">
        <v>760400</v>
      </c>
      <c r="M47" s="19">
        <v>710500</v>
      </c>
    </row>
    <row r="48" spans="1:13">
      <c r="A48" s="19" t="s">
        <v>381</v>
      </c>
      <c r="B48" s="19">
        <v>22670000</v>
      </c>
      <c r="C48" s="19">
        <v>13680000</v>
      </c>
      <c r="D48" s="19">
        <v>18090000</v>
      </c>
      <c r="E48" s="19">
        <v>11550000</v>
      </c>
      <c r="F48" s="19">
        <v>13250000</v>
      </c>
      <c r="G48" s="19">
        <v>12960000</v>
      </c>
      <c r="H48" s="19">
        <v>4133000</v>
      </c>
      <c r="I48" s="19">
        <v>4365000</v>
      </c>
      <c r="J48" s="19">
        <v>4682000</v>
      </c>
      <c r="K48" s="19">
        <v>679800</v>
      </c>
      <c r="L48" s="19">
        <v>826900</v>
      </c>
      <c r="M48" s="19">
        <v>647900</v>
      </c>
    </row>
    <row r="49" spans="1:13">
      <c r="A49" s="19" t="s">
        <v>382</v>
      </c>
      <c r="B49" s="19">
        <v>15040000</v>
      </c>
      <c r="C49" s="19">
        <v>8740000</v>
      </c>
      <c r="D49" s="19">
        <v>12290000</v>
      </c>
      <c r="E49" s="19">
        <v>14580</v>
      </c>
      <c r="F49" s="19">
        <v>27110</v>
      </c>
      <c r="G49" s="19">
        <v>20590</v>
      </c>
      <c r="H49" s="19">
        <v>2156000</v>
      </c>
      <c r="I49" s="19">
        <v>2469000</v>
      </c>
      <c r="J49" s="19">
        <v>2965000</v>
      </c>
      <c r="K49" s="19">
        <v>8243</v>
      </c>
      <c r="L49" s="19">
        <v>6533</v>
      </c>
      <c r="M49" s="19">
        <v>7517</v>
      </c>
    </row>
    <row r="50" spans="1:13">
      <c r="A50" s="19" t="s">
        <v>383</v>
      </c>
      <c r="B50" s="19">
        <v>32800</v>
      </c>
      <c r="C50" s="19">
        <v>5637</v>
      </c>
      <c r="D50" s="19">
        <v>17890</v>
      </c>
      <c r="E50" s="19">
        <v>8847</v>
      </c>
      <c r="F50" s="19">
        <v>20740</v>
      </c>
      <c r="G50" s="19">
        <v>11320</v>
      </c>
      <c r="H50" s="19">
        <v>0</v>
      </c>
      <c r="I50" s="19">
        <v>4782</v>
      </c>
      <c r="J50" s="19">
        <v>0</v>
      </c>
      <c r="K50" s="19">
        <v>380900</v>
      </c>
      <c r="L50" s="19">
        <v>356200</v>
      </c>
      <c r="M50" s="19">
        <v>305000</v>
      </c>
    </row>
    <row r="51" spans="1:13">
      <c r="A51" s="19" t="s">
        <v>384</v>
      </c>
      <c r="B51" s="19">
        <v>207400</v>
      </c>
      <c r="C51" s="19">
        <v>78200</v>
      </c>
      <c r="D51" s="19">
        <v>148300</v>
      </c>
      <c r="E51" s="19">
        <v>1030000</v>
      </c>
      <c r="F51" s="19">
        <v>1249000</v>
      </c>
      <c r="G51" s="19">
        <v>1189000</v>
      </c>
      <c r="H51" s="19">
        <v>29150</v>
      </c>
      <c r="I51" s="19">
        <v>26520</v>
      </c>
      <c r="J51" s="19">
        <v>36920</v>
      </c>
      <c r="K51" s="19">
        <v>3030000</v>
      </c>
      <c r="L51" s="19">
        <v>2629000</v>
      </c>
      <c r="M51" s="19">
        <v>2319000</v>
      </c>
    </row>
    <row r="52" spans="1:13">
      <c r="A52" s="19" t="s">
        <v>385</v>
      </c>
      <c r="B52" s="19">
        <v>1295000</v>
      </c>
      <c r="C52" s="19">
        <v>975500</v>
      </c>
      <c r="D52" s="19">
        <v>1032000</v>
      </c>
      <c r="E52" s="19">
        <v>7374000</v>
      </c>
      <c r="F52" s="19">
        <v>9508000</v>
      </c>
      <c r="G52" s="19">
        <v>8525000</v>
      </c>
      <c r="H52" s="19">
        <v>222800</v>
      </c>
      <c r="I52" s="19">
        <v>217900</v>
      </c>
      <c r="J52" s="19">
        <v>224500</v>
      </c>
      <c r="K52" s="19">
        <v>12890000</v>
      </c>
      <c r="L52" s="19">
        <v>12050000</v>
      </c>
      <c r="M52" s="19">
        <v>10620000</v>
      </c>
    </row>
    <row r="53" spans="1:13">
      <c r="A53" s="19" t="s">
        <v>386</v>
      </c>
      <c r="B53" s="19">
        <v>9579000</v>
      </c>
      <c r="C53" s="19">
        <v>7113000</v>
      </c>
      <c r="D53" s="19">
        <v>7893000</v>
      </c>
      <c r="E53" s="19">
        <v>19610000</v>
      </c>
      <c r="F53" s="19">
        <v>22430000</v>
      </c>
      <c r="G53" s="19">
        <v>21360000</v>
      </c>
      <c r="H53" s="19">
        <v>2657000</v>
      </c>
      <c r="I53" s="19">
        <v>2709000</v>
      </c>
      <c r="J53" s="19">
        <v>2717000</v>
      </c>
      <c r="K53" s="19">
        <v>21440000</v>
      </c>
      <c r="L53" s="19">
        <v>19260000</v>
      </c>
      <c r="M53" s="19">
        <v>15480000</v>
      </c>
    </row>
    <row r="54" spans="1:13">
      <c r="A54" s="19" t="s">
        <v>387</v>
      </c>
      <c r="B54" s="19">
        <v>4973000</v>
      </c>
      <c r="C54" s="19">
        <v>3473000</v>
      </c>
      <c r="D54" s="19">
        <v>3675000</v>
      </c>
      <c r="E54" s="19">
        <v>1020000</v>
      </c>
      <c r="F54" s="19">
        <v>1342000</v>
      </c>
      <c r="G54" s="19">
        <v>1147000</v>
      </c>
      <c r="H54" s="19">
        <v>287200</v>
      </c>
      <c r="I54" s="19">
        <v>164700</v>
      </c>
      <c r="J54" s="19">
        <v>231600</v>
      </c>
      <c r="K54" s="19">
        <v>1371000</v>
      </c>
      <c r="L54" s="19">
        <v>1971000</v>
      </c>
      <c r="M54" s="19">
        <v>1968000</v>
      </c>
    </row>
    <row r="55" spans="1:13">
      <c r="A55" s="19" t="s">
        <v>388</v>
      </c>
      <c r="B55" s="19">
        <v>11880000</v>
      </c>
      <c r="C55" s="19">
        <v>6403000</v>
      </c>
      <c r="D55" s="19">
        <v>9111000</v>
      </c>
      <c r="E55" s="19">
        <v>0</v>
      </c>
      <c r="F55" s="19">
        <v>0</v>
      </c>
      <c r="G55" s="19">
        <v>0</v>
      </c>
      <c r="H55" s="19">
        <v>314900</v>
      </c>
      <c r="I55" s="19">
        <v>218100</v>
      </c>
      <c r="J55" s="19">
        <v>254300</v>
      </c>
      <c r="K55" s="19">
        <v>103800</v>
      </c>
      <c r="L55" s="19">
        <v>206200</v>
      </c>
      <c r="M55" s="19">
        <v>176900</v>
      </c>
    </row>
    <row r="56" spans="1:13">
      <c r="A56" s="19" t="s">
        <v>389</v>
      </c>
      <c r="B56" s="19">
        <v>9888000</v>
      </c>
      <c r="C56" s="19">
        <v>3800000</v>
      </c>
      <c r="D56" s="19">
        <v>7679000</v>
      </c>
      <c r="E56" s="19">
        <v>13000</v>
      </c>
      <c r="F56" s="19">
        <v>23770</v>
      </c>
      <c r="G56" s="19">
        <v>16710</v>
      </c>
      <c r="H56" s="19">
        <v>114900</v>
      </c>
      <c r="I56" s="19">
        <v>64930</v>
      </c>
      <c r="J56" s="19">
        <v>102400</v>
      </c>
      <c r="K56" s="19">
        <v>310700</v>
      </c>
      <c r="L56" s="19">
        <v>281800</v>
      </c>
      <c r="M56" s="19">
        <v>264100</v>
      </c>
    </row>
    <row r="57" spans="1:13">
      <c r="A57" s="19" t="s">
        <v>390</v>
      </c>
      <c r="B57" s="19">
        <v>0</v>
      </c>
      <c r="C57" s="19">
        <v>0</v>
      </c>
      <c r="D57" s="19">
        <v>0</v>
      </c>
      <c r="E57" s="19">
        <v>508200</v>
      </c>
      <c r="F57" s="19">
        <v>573300</v>
      </c>
      <c r="G57" s="19">
        <v>617900</v>
      </c>
      <c r="H57" s="19">
        <v>0</v>
      </c>
      <c r="I57" s="19">
        <v>0</v>
      </c>
      <c r="J57" s="19">
        <v>0</v>
      </c>
      <c r="K57" s="19">
        <v>415600</v>
      </c>
      <c r="L57" s="19">
        <v>607800</v>
      </c>
      <c r="M57" s="19">
        <v>542000</v>
      </c>
    </row>
    <row r="58" spans="1:13">
      <c r="A58" s="19" t="s">
        <v>391</v>
      </c>
      <c r="B58" s="19">
        <v>984800</v>
      </c>
      <c r="C58" s="19">
        <v>497100</v>
      </c>
      <c r="D58" s="19">
        <v>709900</v>
      </c>
      <c r="E58" s="19">
        <v>1375000</v>
      </c>
      <c r="F58" s="19">
        <v>1611000</v>
      </c>
      <c r="G58" s="19">
        <v>1716000</v>
      </c>
      <c r="H58" s="19">
        <v>48820</v>
      </c>
      <c r="I58" s="19">
        <v>24980</v>
      </c>
      <c r="J58" s="19">
        <v>36730</v>
      </c>
      <c r="K58" s="19">
        <v>992500</v>
      </c>
      <c r="L58" s="19">
        <v>1359000</v>
      </c>
      <c r="M58" s="19">
        <v>1455000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FEC5-6214-4258-91C9-891680D14240}">
  <dimension ref="A1:M195"/>
  <sheetViews>
    <sheetView workbookViewId="0">
      <selection sqref="A1:M1"/>
    </sheetView>
  </sheetViews>
  <sheetFormatPr defaultRowHeight="14.4"/>
  <cols>
    <col min="1" max="1" width="18" bestFit="1" customWidth="1"/>
    <col min="5" max="7" width="9.6640625" bestFit="1" customWidth="1"/>
    <col min="8" max="10" width="10.6640625" bestFit="1" customWidth="1"/>
    <col min="11" max="13" width="9.5546875" bestFit="1" customWidth="1"/>
  </cols>
  <sheetData>
    <row r="1" spans="1:13">
      <c r="A1" s="19" t="s">
        <v>335</v>
      </c>
      <c r="B1" s="19" t="s">
        <v>75</v>
      </c>
      <c r="C1" s="19" t="s">
        <v>76</v>
      </c>
      <c r="D1" s="19" t="s">
        <v>77</v>
      </c>
      <c r="E1" s="3" t="s">
        <v>329</v>
      </c>
      <c r="F1" s="3" t="s">
        <v>330</v>
      </c>
      <c r="G1" s="3" t="s">
        <v>331</v>
      </c>
      <c r="H1" s="19" t="s">
        <v>132</v>
      </c>
      <c r="I1" s="19" t="s">
        <v>133</v>
      </c>
      <c r="J1" s="19" t="s">
        <v>134</v>
      </c>
      <c r="K1" s="3" t="s">
        <v>332</v>
      </c>
      <c r="L1" s="3" t="s">
        <v>333</v>
      </c>
      <c r="M1" s="3" t="s">
        <v>334</v>
      </c>
    </row>
    <row r="2" spans="1:13">
      <c r="A2" s="19" t="s">
        <v>135</v>
      </c>
      <c r="B2" s="19">
        <v>0</v>
      </c>
      <c r="C2" s="19">
        <v>0</v>
      </c>
      <c r="D2" s="19">
        <v>0</v>
      </c>
      <c r="E2" s="19">
        <v>8989</v>
      </c>
      <c r="F2" s="19">
        <v>9738</v>
      </c>
      <c r="G2" s="19">
        <v>8240</v>
      </c>
      <c r="H2" s="19">
        <v>7491</v>
      </c>
      <c r="I2" s="19">
        <v>65920</v>
      </c>
      <c r="J2" s="19">
        <v>42700</v>
      </c>
      <c r="K2" s="19">
        <v>20970</v>
      </c>
      <c r="L2" s="19">
        <v>20970</v>
      </c>
      <c r="M2" s="19">
        <v>19480</v>
      </c>
    </row>
    <row r="3" spans="1:13">
      <c r="A3" s="19" t="s">
        <v>136</v>
      </c>
      <c r="B3" s="19">
        <v>5243</v>
      </c>
      <c r="C3" s="19">
        <v>0</v>
      </c>
      <c r="D3" s="19">
        <v>0</v>
      </c>
      <c r="E3" s="19">
        <v>5243</v>
      </c>
      <c r="F3" s="19">
        <v>7491</v>
      </c>
      <c r="G3" s="19">
        <v>5992</v>
      </c>
      <c r="H3" s="19">
        <v>0</v>
      </c>
      <c r="I3" s="19">
        <v>8989</v>
      </c>
      <c r="J3" s="19">
        <v>11240</v>
      </c>
      <c r="K3" s="19">
        <v>43450</v>
      </c>
      <c r="L3" s="19">
        <v>38950</v>
      </c>
      <c r="M3" s="19">
        <v>29210</v>
      </c>
    </row>
    <row r="4" spans="1:13">
      <c r="A4" s="19" t="s">
        <v>137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10490</v>
      </c>
      <c r="J4" s="19">
        <v>9738</v>
      </c>
      <c r="K4" s="19">
        <v>0</v>
      </c>
      <c r="L4" s="19">
        <v>0</v>
      </c>
      <c r="M4" s="19">
        <v>0</v>
      </c>
    </row>
    <row r="5" spans="1:13">
      <c r="A5" s="19" t="s">
        <v>138</v>
      </c>
      <c r="B5" s="19">
        <v>17980</v>
      </c>
      <c r="C5" s="19">
        <v>0</v>
      </c>
      <c r="D5" s="19">
        <v>18730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</row>
    <row r="6" spans="1:13">
      <c r="A6" s="19" t="s">
        <v>139</v>
      </c>
      <c r="B6" s="19">
        <v>0</v>
      </c>
      <c r="C6" s="19">
        <v>0</v>
      </c>
      <c r="D6" s="19">
        <v>0</v>
      </c>
      <c r="E6" s="19">
        <v>6741</v>
      </c>
      <c r="F6" s="19">
        <v>0</v>
      </c>
      <c r="G6" s="19">
        <v>5243</v>
      </c>
      <c r="H6" s="19">
        <v>0</v>
      </c>
      <c r="I6" s="19">
        <v>31460</v>
      </c>
      <c r="J6" s="19">
        <v>26220</v>
      </c>
      <c r="K6" s="19">
        <v>0</v>
      </c>
      <c r="L6" s="19">
        <v>0</v>
      </c>
      <c r="M6" s="19">
        <v>0</v>
      </c>
    </row>
    <row r="7" spans="1:13">
      <c r="A7" s="19" t="s">
        <v>140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27710</v>
      </c>
      <c r="J7" s="19">
        <v>31460</v>
      </c>
      <c r="K7" s="19">
        <v>17980</v>
      </c>
      <c r="L7" s="19">
        <v>11240</v>
      </c>
      <c r="M7" s="19">
        <v>6741</v>
      </c>
    </row>
    <row r="8" spans="1:13">
      <c r="A8" s="19" t="s">
        <v>141</v>
      </c>
      <c r="B8" s="19">
        <v>31460</v>
      </c>
      <c r="C8" s="19">
        <v>5992</v>
      </c>
      <c r="D8" s="19">
        <v>20220</v>
      </c>
      <c r="E8" s="19">
        <v>35950</v>
      </c>
      <c r="F8" s="19">
        <v>31460</v>
      </c>
      <c r="G8" s="19">
        <v>34460</v>
      </c>
      <c r="H8" s="19">
        <v>0</v>
      </c>
      <c r="I8" s="19">
        <v>0</v>
      </c>
      <c r="J8" s="19">
        <v>0</v>
      </c>
      <c r="K8" s="19">
        <v>0</v>
      </c>
      <c r="L8" s="19">
        <v>5243</v>
      </c>
      <c r="M8" s="19">
        <v>0</v>
      </c>
    </row>
    <row r="9" spans="1:13">
      <c r="A9" s="19" t="s">
        <v>142</v>
      </c>
      <c r="B9" s="19">
        <v>15730</v>
      </c>
      <c r="C9" s="19">
        <v>13480</v>
      </c>
      <c r="D9" s="19">
        <v>12730</v>
      </c>
      <c r="E9" s="19">
        <v>32210</v>
      </c>
      <c r="F9" s="19">
        <v>38200</v>
      </c>
      <c r="G9" s="19">
        <v>31460</v>
      </c>
      <c r="H9" s="19">
        <v>17980</v>
      </c>
      <c r="I9" s="19">
        <v>134100</v>
      </c>
      <c r="J9" s="19">
        <v>78650</v>
      </c>
      <c r="K9" s="19">
        <v>0</v>
      </c>
      <c r="L9" s="19">
        <v>0</v>
      </c>
      <c r="M9" s="19">
        <v>0</v>
      </c>
    </row>
    <row r="10" spans="1:13">
      <c r="A10" s="19" t="s">
        <v>143</v>
      </c>
      <c r="B10" s="19">
        <v>5243</v>
      </c>
      <c r="C10" s="19">
        <v>0</v>
      </c>
      <c r="D10" s="19">
        <v>0</v>
      </c>
      <c r="E10" s="19">
        <v>19480</v>
      </c>
      <c r="F10" s="19">
        <v>23970</v>
      </c>
      <c r="G10" s="19">
        <v>9738</v>
      </c>
      <c r="H10" s="19">
        <v>20220</v>
      </c>
      <c r="I10" s="19">
        <v>115400</v>
      </c>
      <c r="J10" s="19">
        <v>87640</v>
      </c>
      <c r="K10" s="19">
        <v>62920</v>
      </c>
      <c r="L10" s="19">
        <v>47190</v>
      </c>
      <c r="M10" s="19">
        <v>35210</v>
      </c>
    </row>
    <row r="11" spans="1:13">
      <c r="A11" s="19" t="s">
        <v>144</v>
      </c>
      <c r="B11" s="19">
        <v>0</v>
      </c>
      <c r="C11" s="19">
        <v>0</v>
      </c>
      <c r="D11" s="19">
        <v>5992</v>
      </c>
      <c r="E11" s="19">
        <v>0</v>
      </c>
      <c r="F11" s="19">
        <v>0</v>
      </c>
      <c r="G11" s="19">
        <v>0</v>
      </c>
      <c r="H11" s="19">
        <v>0</v>
      </c>
      <c r="I11" s="19">
        <v>5992</v>
      </c>
      <c r="J11" s="19">
        <v>5992</v>
      </c>
      <c r="K11" s="19">
        <v>15730</v>
      </c>
      <c r="L11" s="19">
        <v>29960</v>
      </c>
      <c r="M11" s="19">
        <v>15730</v>
      </c>
    </row>
    <row r="12" spans="1:13">
      <c r="A12" s="19" t="s">
        <v>145</v>
      </c>
      <c r="B12" s="19">
        <v>20970</v>
      </c>
      <c r="C12" s="19">
        <v>6741</v>
      </c>
      <c r="D12" s="19">
        <v>22470</v>
      </c>
      <c r="E12" s="19">
        <v>55420</v>
      </c>
      <c r="F12" s="19">
        <v>56180</v>
      </c>
      <c r="G12" s="19">
        <v>59920</v>
      </c>
      <c r="H12" s="19">
        <v>15730</v>
      </c>
      <c r="I12" s="19">
        <v>98130</v>
      </c>
      <c r="J12" s="19">
        <v>69970</v>
      </c>
      <c r="K12" s="19">
        <v>67410</v>
      </c>
      <c r="L12" s="19">
        <v>57680</v>
      </c>
      <c r="M12" s="19">
        <v>50190</v>
      </c>
    </row>
    <row r="13" spans="1:13">
      <c r="A13" s="19" t="s">
        <v>146</v>
      </c>
      <c r="B13" s="19">
        <v>9738</v>
      </c>
      <c r="C13" s="19">
        <v>0</v>
      </c>
      <c r="D13" s="19">
        <v>5243</v>
      </c>
      <c r="E13" s="19">
        <v>33710</v>
      </c>
      <c r="F13" s="19">
        <v>59020</v>
      </c>
      <c r="G13" s="19">
        <v>53180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</row>
    <row r="14" spans="1:13">
      <c r="A14" s="19" t="s">
        <v>147</v>
      </c>
      <c r="B14" s="19">
        <v>53180</v>
      </c>
      <c r="C14" s="19">
        <v>26970</v>
      </c>
      <c r="D14" s="19">
        <v>29210</v>
      </c>
      <c r="E14" s="19">
        <v>105600</v>
      </c>
      <c r="F14" s="19">
        <v>75650</v>
      </c>
      <c r="G14" s="19">
        <v>89890</v>
      </c>
      <c r="H14" s="19">
        <v>84640</v>
      </c>
      <c r="I14" s="19">
        <v>411200</v>
      </c>
      <c r="J14" s="19">
        <v>398500</v>
      </c>
      <c r="K14" s="19">
        <v>191000</v>
      </c>
      <c r="L14" s="19">
        <v>194000</v>
      </c>
      <c r="M14" s="19">
        <v>183500</v>
      </c>
    </row>
    <row r="15" spans="1:13">
      <c r="A15" s="19" t="s">
        <v>148</v>
      </c>
      <c r="B15" s="19">
        <v>13480</v>
      </c>
      <c r="C15" s="19">
        <v>0</v>
      </c>
      <c r="D15" s="19">
        <v>7491</v>
      </c>
      <c r="E15" s="19">
        <v>6741</v>
      </c>
      <c r="F15" s="19">
        <v>18730</v>
      </c>
      <c r="G15" s="19">
        <v>10490</v>
      </c>
      <c r="H15" s="19">
        <v>5243</v>
      </c>
      <c r="I15" s="19">
        <v>26220</v>
      </c>
      <c r="J15" s="19">
        <v>21720</v>
      </c>
      <c r="K15" s="19">
        <v>115400</v>
      </c>
      <c r="L15" s="19">
        <v>126400</v>
      </c>
      <c r="M15" s="19">
        <v>79400</v>
      </c>
    </row>
    <row r="16" spans="1:13">
      <c r="A16" s="19" t="s">
        <v>149</v>
      </c>
      <c r="B16" s="19">
        <v>244200</v>
      </c>
      <c r="C16" s="19">
        <v>23750</v>
      </c>
      <c r="D16" s="19">
        <v>203700</v>
      </c>
      <c r="E16" s="19">
        <v>201500</v>
      </c>
      <c r="F16" s="19">
        <v>291400</v>
      </c>
      <c r="G16" s="19">
        <v>197700</v>
      </c>
      <c r="H16" s="19">
        <v>89140</v>
      </c>
      <c r="I16" s="19">
        <v>423200</v>
      </c>
      <c r="J16" s="19">
        <v>356500</v>
      </c>
      <c r="K16" s="19">
        <v>570800</v>
      </c>
      <c r="L16" s="19">
        <v>608200</v>
      </c>
      <c r="M16" s="19">
        <v>467400</v>
      </c>
    </row>
    <row r="17" spans="1:13">
      <c r="A17" s="19" t="s">
        <v>150</v>
      </c>
      <c r="B17" s="19">
        <v>45690</v>
      </c>
      <c r="C17" s="19">
        <v>5243</v>
      </c>
      <c r="D17" s="19">
        <v>44940</v>
      </c>
      <c r="E17" s="19">
        <v>20970</v>
      </c>
      <c r="F17" s="19">
        <v>38200</v>
      </c>
      <c r="G17" s="19">
        <v>25470</v>
      </c>
      <c r="H17" s="19">
        <v>8240</v>
      </c>
      <c r="I17" s="19">
        <v>43130</v>
      </c>
      <c r="J17" s="19">
        <v>31460</v>
      </c>
      <c r="K17" s="19">
        <v>44940</v>
      </c>
      <c r="L17" s="19">
        <v>37450</v>
      </c>
      <c r="M17" s="19">
        <v>30710</v>
      </c>
    </row>
    <row r="18" spans="1:13">
      <c r="A18" s="19" t="s">
        <v>151</v>
      </c>
      <c r="B18" s="19">
        <v>44190</v>
      </c>
      <c r="C18" s="19">
        <v>14980</v>
      </c>
      <c r="D18" s="19">
        <v>40450</v>
      </c>
      <c r="E18" s="19">
        <v>33710</v>
      </c>
      <c r="F18" s="19">
        <v>30710</v>
      </c>
      <c r="G18" s="19">
        <v>42700</v>
      </c>
      <c r="H18" s="19">
        <v>14980</v>
      </c>
      <c r="I18" s="19">
        <v>64420</v>
      </c>
      <c r="J18" s="19">
        <v>48690</v>
      </c>
      <c r="K18" s="19">
        <v>295900</v>
      </c>
      <c r="L18" s="19">
        <v>388800</v>
      </c>
      <c r="M18" s="19">
        <v>313900</v>
      </c>
    </row>
    <row r="19" spans="1:13">
      <c r="A19" s="19" t="s">
        <v>152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13480</v>
      </c>
      <c r="J19" s="19">
        <v>15730</v>
      </c>
      <c r="K19" s="19">
        <v>0</v>
      </c>
      <c r="L19" s="19">
        <v>0</v>
      </c>
      <c r="M19" s="19">
        <v>0</v>
      </c>
    </row>
    <row r="20" spans="1:13">
      <c r="A20" s="19" t="s">
        <v>153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11980</v>
      </c>
      <c r="J20" s="19">
        <v>10490</v>
      </c>
      <c r="K20" s="19">
        <v>11240</v>
      </c>
      <c r="L20" s="19">
        <v>7491</v>
      </c>
      <c r="M20" s="19">
        <v>5992</v>
      </c>
    </row>
    <row r="21" spans="1:13">
      <c r="A21" s="19" t="s">
        <v>154</v>
      </c>
      <c r="B21" s="19">
        <v>31460</v>
      </c>
      <c r="C21" s="19">
        <v>8989</v>
      </c>
      <c r="D21" s="19">
        <v>30710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</row>
    <row r="22" spans="1:13">
      <c r="A22" s="19" t="s">
        <v>155</v>
      </c>
      <c r="B22" s="19">
        <v>10490</v>
      </c>
      <c r="C22" s="19">
        <v>0</v>
      </c>
      <c r="D22" s="19">
        <v>10490</v>
      </c>
      <c r="E22" s="19">
        <v>5992</v>
      </c>
      <c r="F22" s="19">
        <v>6741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</row>
    <row r="23" spans="1:13">
      <c r="A23" s="19" t="s">
        <v>156</v>
      </c>
      <c r="B23" s="19">
        <v>0</v>
      </c>
      <c r="C23" s="19">
        <v>0</v>
      </c>
      <c r="D23" s="19">
        <v>0</v>
      </c>
      <c r="E23" s="19">
        <v>7491</v>
      </c>
      <c r="F23" s="19">
        <v>5243</v>
      </c>
      <c r="G23" s="19">
        <v>8989</v>
      </c>
      <c r="H23" s="19">
        <v>8240</v>
      </c>
      <c r="I23" s="19">
        <v>47190</v>
      </c>
      <c r="J23" s="19">
        <v>47190</v>
      </c>
      <c r="K23" s="19">
        <v>37450</v>
      </c>
      <c r="L23" s="19">
        <v>34460</v>
      </c>
      <c r="M23" s="19">
        <v>32210</v>
      </c>
    </row>
    <row r="24" spans="1:13">
      <c r="A24" s="19" t="s">
        <v>157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5243</v>
      </c>
      <c r="I24" s="19">
        <v>8240</v>
      </c>
      <c r="J24" s="19">
        <v>23220</v>
      </c>
      <c r="K24" s="19">
        <v>50940</v>
      </c>
      <c r="L24" s="19">
        <v>54680</v>
      </c>
      <c r="M24" s="19">
        <v>37450</v>
      </c>
    </row>
    <row r="25" spans="1:13">
      <c r="A25" s="19" t="s">
        <v>158</v>
      </c>
      <c r="B25" s="19">
        <v>5992</v>
      </c>
      <c r="C25" s="19">
        <v>0</v>
      </c>
      <c r="D25" s="19">
        <v>5992</v>
      </c>
      <c r="E25" s="19">
        <v>5243</v>
      </c>
      <c r="F25" s="19">
        <v>8240</v>
      </c>
      <c r="G25" s="19">
        <v>6741</v>
      </c>
      <c r="H25" s="19">
        <v>6741</v>
      </c>
      <c r="I25" s="19">
        <v>26970</v>
      </c>
      <c r="J25" s="19">
        <v>29210</v>
      </c>
      <c r="K25" s="19">
        <v>29210</v>
      </c>
      <c r="L25" s="19">
        <v>14230</v>
      </c>
      <c r="M25" s="19">
        <v>13480</v>
      </c>
    </row>
    <row r="26" spans="1:13">
      <c r="A26" s="19" t="s">
        <v>159</v>
      </c>
      <c r="B26" s="19">
        <v>149800</v>
      </c>
      <c r="C26" s="19">
        <v>87640</v>
      </c>
      <c r="D26" s="19">
        <v>124300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</row>
    <row r="27" spans="1:13">
      <c r="A27" s="19" t="s">
        <v>160</v>
      </c>
      <c r="B27" s="19">
        <v>40450</v>
      </c>
      <c r="C27" s="19">
        <v>11980</v>
      </c>
      <c r="D27" s="19">
        <v>34460</v>
      </c>
      <c r="E27" s="19">
        <v>30710</v>
      </c>
      <c r="F27" s="19">
        <v>38950</v>
      </c>
      <c r="G27" s="19">
        <v>32210</v>
      </c>
      <c r="H27" s="19">
        <v>0</v>
      </c>
      <c r="I27" s="19">
        <v>0</v>
      </c>
      <c r="J27" s="19">
        <v>0</v>
      </c>
      <c r="K27" s="19">
        <v>8989</v>
      </c>
      <c r="L27" s="19">
        <v>8989</v>
      </c>
      <c r="M27" s="19">
        <v>5992</v>
      </c>
    </row>
    <row r="28" spans="1:13">
      <c r="A28" s="19" t="s">
        <v>161</v>
      </c>
      <c r="B28" s="19">
        <v>0</v>
      </c>
      <c r="C28" s="19">
        <v>0</v>
      </c>
      <c r="D28" s="19">
        <v>5992</v>
      </c>
      <c r="E28" s="19">
        <v>5243</v>
      </c>
      <c r="F28" s="19">
        <v>10490</v>
      </c>
      <c r="G28" s="19">
        <v>5243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</row>
    <row r="29" spans="1:13">
      <c r="A29" s="19" t="s">
        <v>162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7491</v>
      </c>
      <c r="J29" s="19">
        <v>15730</v>
      </c>
      <c r="K29" s="19">
        <v>65920</v>
      </c>
      <c r="L29" s="19">
        <v>62920</v>
      </c>
      <c r="M29" s="19">
        <v>50190</v>
      </c>
    </row>
    <row r="30" spans="1:13">
      <c r="A30" s="19" t="s">
        <v>163</v>
      </c>
      <c r="B30" s="19">
        <v>43450</v>
      </c>
      <c r="C30" s="19">
        <v>11240</v>
      </c>
      <c r="D30" s="19">
        <v>38200</v>
      </c>
      <c r="E30" s="19">
        <v>38200</v>
      </c>
      <c r="F30" s="19">
        <v>43450</v>
      </c>
      <c r="G30" s="19">
        <v>36700</v>
      </c>
      <c r="H30" s="19">
        <v>31460</v>
      </c>
      <c r="I30" s="19">
        <v>331700</v>
      </c>
      <c r="J30" s="19">
        <v>163200</v>
      </c>
      <c r="K30" s="19">
        <v>5243</v>
      </c>
      <c r="L30" s="19">
        <v>0</v>
      </c>
      <c r="M30" s="19">
        <v>0</v>
      </c>
    </row>
    <row r="31" spans="1:13">
      <c r="A31" s="19" t="s">
        <v>164</v>
      </c>
      <c r="B31" s="19">
        <v>23970</v>
      </c>
      <c r="C31" s="19">
        <v>0</v>
      </c>
      <c r="D31" s="19">
        <v>22470</v>
      </c>
      <c r="E31" s="19">
        <v>23970</v>
      </c>
      <c r="F31" s="19">
        <v>31460</v>
      </c>
      <c r="G31" s="19">
        <v>29960</v>
      </c>
      <c r="H31" s="19">
        <v>51680</v>
      </c>
      <c r="I31" s="19">
        <v>270400</v>
      </c>
      <c r="J31" s="19">
        <v>277900</v>
      </c>
      <c r="K31" s="19">
        <v>143800</v>
      </c>
      <c r="L31" s="19">
        <v>99620</v>
      </c>
      <c r="M31" s="19">
        <v>70410</v>
      </c>
    </row>
    <row r="32" spans="1:13">
      <c r="A32" s="19" t="s">
        <v>165</v>
      </c>
      <c r="B32" s="19">
        <v>219500</v>
      </c>
      <c r="C32" s="19">
        <v>108600</v>
      </c>
      <c r="D32" s="19">
        <v>184300</v>
      </c>
      <c r="E32" s="19">
        <v>215000</v>
      </c>
      <c r="F32" s="19">
        <v>216500</v>
      </c>
      <c r="G32" s="19">
        <v>203000</v>
      </c>
      <c r="H32" s="19">
        <v>0</v>
      </c>
      <c r="I32" s="19">
        <v>0</v>
      </c>
      <c r="J32" s="19">
        <v>0</v>
      </c>
      <c r="K32" s="19">
        <v>23220</v>
      </c>
      <c r="L32" s="19">
        <v>39550</v>
      </c>
      <c r="M32" s="19">
        <v>27710</v>
      </c>
    </row>
    <row r="33" spans="1:13">
      <c r="A33" s="19" t="s">
        <v>166</v>
      </c>
      <c r="B33" s="19">
        <v>14980</v>
      </c>
      <c r="C33" s="19">
        <v>0</v>
      </c>
      <c r="D33" s="19">
        <v>8989</v>
      </c>
      <c r="E33" s="19">
        <v>39700</v>
      </c>
      <c r="F33" s="19">
        <v>65920</v>
      </c>
      <c r="G33" s="19">
        <v>46440</v>
      </c>
      <c r="H33" s="19">
        <v>0</v>
      </c>
      <c r="I33" s="19">
        <v>0</v>
      </c>
      <c r="J33" s="19">
        <v>0</v>
      </c>
      <c r="K33" s="19">
        <v>5992</v>
      </c>
      <c r="L33" s="19">
        <v>8989</v>
      </c>
      <c r="M33" s="19">
        <v>0</v>
      </c>
    </row>
    <row r="34" spans="1:13">
      <c r="A34" s="19" t="s">
        <v>167</v>
      </c>
      <c r="B34" s="19">
        <v>158800</v>
      </c>
      <c r="C34" s="19">
        <v>76400</v>
      </c>
      <c r="D34" s="19">
        <v>150600</v>
      </c>
      <c r="E34" s="19">
        <v>375300</v>
      </c>
      <c r="F34" s="19">
        <v>394800</v>
      </c>
      <c r="G34" s="19">
        <v>409000</v>
      </c>
      <c r="H34" s="19">
        <v>56180</v>
      </c>
      <c r="I34" s="19">
        <v>325100</v>
      </c>
      <c r="J34" s="19">
        <v>224000</v>
      </c>
      <c r="K34" s="19">
        <v>477100</v>
      </c>
      <c r="L34" s="19">
        <v>482400</v>
      </c>
      <c r="M34" s="19">
        <v>343100</v>
      </c>
    </row>
    <row r="35" spans="1:13">
      <c r="A35" s="19" t="s">
        <v>168</v>
      </c>
      <c r="B35" s="19">
        <v>12730</v>
      </c>
      <c r="C35" s="19">
        <v>5992</v>
      </c>
      <c r="D35" s="19">
        <v>8989</v>
      </c>
      <c r="E35" s="19">
        <v>22470</v>
      </c>
      <c r="F35" s="19">
        <v>25470</v>
      </c>
      <c r="G35" s="19">
        <v>23970</v>
      </c>
      <c r="H35" s="19">
        <v>13480</v>
      </c>
      <c r="I35" s="19">
        <v>132600</v>
      </c>
      <c r="J35" s="19">
        <v>72660</v>
      </c>
      <c r="K35" s="19">
        <v>0</v>
      </c>
      <c r="L35" s="19">
        <v>0</v>
      </c>
      <c r="M35" s="19">
        <v>0</v>
      </c>
    </row>
    <row r="36" spans="1:13">
      <c r="A36" s="19" t="s">
        <v>169</v>
      </c>
      <c r="B36" s="19">
        <v>85390</v>
      </c>
      <c r="C36" s="19">
        <v>20970</v>
      </c>
      <c r="D36" s="19">
        <v>83890</v>
      </c>
      <c r="E36" s="19">
        <v>71160</v>
      </c>
      <c r="F36" s="19">
        <v>125100</v>
      </c>
      <c r="G36" s="19">
        <v>119100</v>
      </c>
      <c r="H36" s="19">
        <v>140800</v>
      </c>
      <c r="I36" s="19">
        <v>895800</v>
      </c>
      <c r="J36" s="19">
        <v>615700</v>
      </c>
      <c r="K36" s="19">
        <v>359500</v>
      </c>
      <c r="L36" s="19">
        <v>335900</v>
      </c>
      <c r="M36" s="19">
        <v>212700</v>
      </c>
    </row>
    <row r="37" spans="1:13">
      <c r="A37" s="19" t="s">
        <v>170</v>
      </c>
      <c r="B37" s="19">
        <v>26970</v>
      </c>
      <c r="C37" s="19">
        <v>0</v>
      </c>
      <c r="D37" s="19">
        <v>33710</v>
      </c>
      <c r="E37" s="19">
        <v>11240</v>
      </c>
      <c r="F37" s="19">
        <v>17230</v>
      </c>
      <c r="G37" s="19">
        <v>11980</v>
      </c>
      <c r="H37" s="19">
        <v>15730</v>
      </c>
      <c r="I37" s="19">
        <v>44940</v>
      </c>
      <c r="J37" s="19">
        <v>62170</v>
      </c>
      <c r="K37" s="19">
        <v>212000</v>
      </c>
      <c r="L37" s="19">
        <v>185800</v>
      </c>
      <c r="M37" s="19">
        <v>167000</v>
      </c>
    </row>
    <row r="38" spans="1:13">
      <c r="A38" s="19" t="s">
        <v>171</v>
      </c>
      <c r="B38" s="19">
        <v>92880</v>
      </c>
      <c r="C38" s="19">
        <v>10490</v>
      </c>
      <c r="D38" s="19">
        <v>84640</v>
      </c>
      <c r="E38" s="19">
        <v>38950</v>
      </c>
      <c r="F38" s="19">
        <v>56930</v>
      </c>
      <c r="G38" s="19">
        <v>44190</v>
      </c>
      <c r="H38" s="19">
        <v>53930</v>
      </c>
      <c r="I38" s="19">
        <v>240400</v>
      </c>
      <c r="J38" s="19">
        <v>147600</v>
      </c>
      <c r="K38" s="19">
        <v>185000</v>
      </c>
      <c r="L38" s="19">
        <v>146800</v>
      </c>
      <c r="M38" s="19">
        <v>108600</v>
      </c>
    </row>
    <row r="39" spans="1:13">
      <c r="A39" s="19" t="s">
        <v>172</v>
      </c>
      <c r="B39" s="19">
        <v>71160</v>
      </c>
      <c r="C39" s="19">
        <v>34460</v>
      </c>
      <c r="D39" s="19">
        <v>57610</v>
      </c>
      <c r="E39" s="19">
        <v>365500</v>
      </c>
      <c r="F39" s="19">
        <v>362500</v>
      </c>
      <c r="G39" s="19">
        <v>334100</v>
      </c>
      <c r="H39" s="19">
        <v>0</v>
      </c>
      <c r="I39" s="19">
        <v>0</v>
      </c>
      <c r="J39" s="19">
        <v>0</v>
      </c>
      <c r="K39" s="19">
        <v>32200</v>
      </c>
      <c r="L39" s="19">
        <v>35950</v>
      </c>
      <c r="M39" s="19">
        <v>32210</v>
      </c>
    </row>
    <row r="40" spans="1:13">
      <c r="A40" s="19" t="s">
        <v>173</v>
      </c>
      <c r="B40" s="19">
        <v>44190</v>
      </c>
      <c r="C40" s="19">
        <v>14230</v>
      </c>
      <c r="D40" s="19">
        <v>41950</v>
      </c>
      <c r="E40" s="19">
        <v>64410</v>
      </c>
      <c r="F40" s="19">
        <v>56930</v>
      </c>
      <c r="G40" s="19">
        <v>55430</v>
      </c>
      <c r="H40" s="19">
        <v>108800</v>
      </c>
      <c r="I40" s="19">
        <v>561800</v>
      </c>
      <c r="J40" s="19">
        <v>357300</v>
      </c>
      <c r="K40" s="19">
        <v>149100</v>
      </c>
      <c r="L40" s="19">
        <v>128800</v>
      </c>
      <c r="M40" s="19">
        <v>106400</v>
      </c>
    </row>
    <row r="41" spans="1:13">
      <c r="A41" s="19" t="s">
        <v>174</v>
      </c>
      <c r="B41" s="19">
        <v>125100</v>
      </c>
      <c r="C41" s="19">
        <v>26220</v>
      </c>
      <c r="D41" s="19">
        <v>114600</v>
      </c>
      <c r="E41" s="19">
        <v>66570</v>
      </c>
      <c r="F41" s="19">
        <v>74910</v>
      </c>
      <c r="G41" s="19">
        <v>66670</v>
      </c>
      <c r="H41" s="19">
        <v>54680</v>
      </c>
      <c r="I41" s="19">
        <v>182700</v>
      </c>
      <c r="J41" s="19">
        <v>158000</v>
      </c>
      <c r="K41" s="19">
        <v>709000</v>
      </c>
      <c r="L41" s="19">
        <v>734100</v>
      </c>
      <c r="M41" s="19">
        <v>539300</v>
      </c>
    </row>
    <row r="42" spans="1:13">
      <c r="A42" s="19" t="s">
        <v>175</v>
      </c>
      <c r="B42" s="19">
        <v>65810</v>
      </c>
      <c r="C42" s="19">
        <v>7491</v>
      </c>
      <c r="D42" s="19">
        <v>49440</v>
      </c>
      <c r="E42" s="19">
        <v>35210</v>
      </c>
      <c r="F42" s="19">
        <v>38200</v>
      </c>
      <c r="G42" s="19">
        <v>25470</v>
      </c>
      <c r="H42" s="19">
        <v>26970</v>
      </c>
      <c r="I42" s="19">
        <v>92130</v>
      </c>
      <c r="J42" s="19">
        <v>69660</v>
      </c>
      <c r="K42" s="19">
        <v>294400</v>
      </c>
      <c r="L42" s="19">
        <v>264400</v>
      </c>
      <c r="M42" s="19">
        <v>179800</v>
      </c>
    </row>
    <row r="43" spans="1:13">
      <c r="A43" s="19" t="s">
        <v>176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5243</v>
      </c>
      <c r="H43" s="19">
        <v>10490</v>
      </c>
      <c r="I43" s="19">
        <v>29960</v>
      </c>
      <c r="J43" s="19">
        <v>23220</v>
      </c>
      <c r="K43" s="19">
        <v>0</v>
      </c>
      <c r="L43" s="19">
        <v>0</v>
      </c>
      <c r="M43" s="19">
        <v>0</v>
      </c>
    </row>
    <row r="44" spans="1:13">
      <c r="A44" s="19" t="s">
        <v>177</v>
      </c>
      <c r="B44" s="19">
        <v>0</v>
      </c>
      <c r="C44" s="19">
        <v>0</v>
      </c>
      <c r="D44" s="19">
        <v>0</v>
      </c>
      <c r="E44" s="19">
        <v>5992</v>
      </c>
      <c r="F44" s="19">
        <v>5992</v>
      </c>
      <c r="G44" s="19">
        <v>5992</v>
      </c>
      <c r="H44" s="19">
        <v>17230</v>
      </c>
      <c r="I44" s="19">
        <v>56930</v>
      </c>
      <c r="J44" s="19">
        <v>56930</v>
      </c>
      <c r="K44" s="19">
        <v>0</v>
      </c>
      <c r="L44" s="19">
        <v>0</v>
      </c>
      <c r="M44" s="19">
        <v>0</v>
      </c>
    </row>
    <row r="45" spans="1:13">
      <c r="A45" s="19" t="s">
        <v>178</v>
      </c>
      <c r="B45" s="19">
        <v>0</v>
      </c>
      <c r="C45" s="19">
        <v>0</v>
      </c>
      <c r="D45" s="19">
        <v>0</v>
      </c>
      <c r="E45" s="19">
        <v>10490</v>
      </c>
      <c r="F45" s="19">
        <v>8240</v>
      </c>
      <c r="G45" s="19">
        <v>0</v>
      </c>
      <c r="H45" s="19">
        <v>10490</v>
      </c>
      <c r="I45" s="19">
        <v>37450</v>
      </c>
      <c r="J45" s="19">
        <v>53930</v>
      </c>
      <c r="K45" s="19">
        <v>17980</v>
      </c>
      <c r="L45" s="19">
        <v>8989</v>
      </c>
      <c r="M45" s="19">
        <v>9738</v>
      </c>
    </row>
    <row r="46" spans="1:13">
      <c r="A46" s="19" t="s">
        <v>179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8240</v>
      </c>
      <c r="K46" s="19">
        <v>9738</v>
      </c>
      <c r="L46" s="19">
        <v>6741</v>
      </c>
      <c r="M46" s="19">
        <v>10490</v>
      </c>
    </row>
    <row r="47" spans="1:13">
      <c r="A47" s="19" t="s">
        <v>180</v>
      </c>
      <c r="B47" s="19">
        <v>0</v>
      </c>
      <c r="C47" s="19">
        <v>0</v>
      </c>
      <c r="D47" s="19">
        <v>5238</v>
      </c>
      <c r="E47" s="19">
        <v>0</v>
      </c>
      <c r="F47" s="19">
        <v>0</v>
      </c>
      <c r="G47" s="19">
        <v>0</v>
      </c>
      <c r="H47" s="19">
        <v>0</v>
      </c>
      <c r="I47" s="19">
        <v>8857</v>
      </c>
      <c r="J47" s="19">
        <v>8989</v>
      </c>
      <c r="K47" s="19">
        <v>5463</v>
      </c>
      <c r="L47" s="19">
        <v>0</v>
      </c>
      <c r="M47" s="19">
        <v>9738</v>
      </c>
    </row>
    <row r="48" spans="1:13">
      <c r="A48" s="19" t="s">
        <v>181</v>
      </c>
      <c r="B48" s="19">
        <v>12740</v>
      </c>
      <c r="C48" s="19">
        <v>0</v>
      </c>
      <c r="D48" s="19">
        <v>13300</v>
      </c>
      <c r="E48" s="19">
        <v>0</v>
      </c>
      <c r="F48" s="19">
        <v>0</v>
      </c>
      <c r="G48" s="19">
        <v>0</v>
      </c>
      <c r="H48" s="19">
        <v>0</v>
      </c>
      <c r="I48" s="19">
        <v>10380</v>
      </c>
      <c r="J48" s="19">
        <v>6320</v>
      </c>
      <c r="K48" s="19">
        <v>8987</v>
      </c>
      <c r="L48" s="19">
        <v>0</v>
      </c>
      <c r="M48" s="19">
        <v>0</v>
      </c>
    </row>
    <row r="49" spans="1:13">
      <c r="A49" s="19" t="s">
        <v>182</v>
      </c>
      <c r="B49" s="19">
        <v>110100</v>
      </c>
      <c r="C49" s="19">
        <v>29210</v>
      </c>
      <c r="D49" s="19">
        <v>106600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</row>
    <row r="50" spans="1:13">
      <c r="A50" s="19" t="s">
        <v>183</v>
      </c>
      <c r="B50" s="19">
        <v>17980</v>
      </c>
      <c r="C50" s="19">
        <v>5243</v>
      </c>
      <c r="D50" s="19">
        <v>8240</v>
      </c>
      <c r="E50" s="19">
        <v>9738</v>
      </c>
      <c r="F50" s="19">
        <v>12730</v>
      </c>
      <c r="G50" s="19">
        <v>8240</v>
      </c>
      <c r="H50" s="19">
        <v>0</v>
      </c>
      <c r="I50" s="19">
        <v>0</v>
      </c>
      <c r="J50" s="19">
        <v>0</v>
      </c>
      <c r="K50" s="19">
        <v>5992</v>
      </c>
      <c r="L50" s="19">
        <v>7491</v>
      </c>
      <c r="M50" s="19">
        <v>0</v>
      </c>
    </row>
    <row r="51" spans="1:13">
      <c r="A51" s="19" t="s">
        <v>184</v>
      </c>
      <c r="B51" s="19">
        <v>12730</v>
      </c>
      <c r="C51" s="19">
        <v>0</v>
      </c>
      <c r="D51" s="19">
        <v>14200</v>
      </c>
      <c r="E51" s="19">
        <v>12730</v>
      </c>
      <c r="F51" s="19">
        <v>11980</v>
      </c>
      <c r="G51" s="19">
        <v>0</v>
      </c>
      <c r="H51" s="19">
        <v>14980</v>
      </c>
      <c r="I51" s="19">
        <v>113900</v>
      </c>
      <c r="J51" s="19">
        <v>96630</v>
      </c>
      <c r="K51" s="19">
        <v>10490</v>
      </c>
      <c r="L51" s="19">
        <v>0</v>
      </c>
      <c r="M51" s="19">
        <v>0</v>
      </c>
    </row>
    <row r="52" spans="1:13">
      <c r="A52" s="19" t="s">
        <v>185</v>
      </c>
      <c r="B52" s="19">
        <v>0</v>
      </c>
      <c r="C52" s="19">
        <v>0</v>
      </c>
      <c r="D52" s="19">
        <v>0</v>
      </c>
      <c r="E52" s="19">
        <v>6741</v>
      </c>
      <c r="F52" s="19">
        <v>11240</v>
      </c>
      <c r="G52" s="19">
        <v>5992</v>
      </c>
      <c r="H52" s="19">
        <v>45690</v>
      </c>
      <c r="I52" s="19">
        <v>155800</v>
      </c>
      <c r="J52" s="19">
        <v>167800</v>
      </c>
      <c r="K52" s="19">
        <v>128800</v>
      </c>
      <c r="L52" s="19">
        <v>89890</v>
      </c>
      <c r="M52" s="19">
        <v>88390</v>
      </c>
    </row>
    <row r="53" spans="1:13">
      <c r="A53" s="19" t="s">
        <v>186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7491</v>
      </c>
      <c r="J53" s="19">
        <v>5992</v>
      </c>
      <c r="K53" s="19">
        <v>23220</v>
      </c>
      <c r="L53" s="19">
        <v>26220</v>
      </c>
      <c r="M53" s="19">
        <v>20970</v>
      </c>
    </row>
    <row r="54" spans="1:13">
      <c r="A54" s="19" t="s">
        <v>187</v>
      </c>
      <c r="B54" s="19">
        <v>5992</v>
      </c>
      <c r="C54" s="19">
        <v>0</v>
      </c>
      <c r="D54" s="19">
        <v>0</v>
      </c>
      <c r="E54" s="19">
        <v>7491</v>
      </c>
      <c r="F54" s="19">
        <v>8240</v>
      </c>
      <c r="G54" s="19">
        <v>14230</v>
      </c>
      <c r="H54" s="19">
        <v>0</v>
      </c>
      <c r="I54" s="19">
        <v>9738</v>
      </c>
      <c r="J54" s="19">
        <v>22470</v>
      </c>
      <c r="K54" s="19">
        <v>34460</v>
      </c>
      <c r="L54" s="19">
        <v>47190</v>
      </c>
      <c r="M54" s="19">
        <v>42700</v>
      </c>
    </row>
    <row r="55" spans="1:13">
      <c r="A55" s="19" t="s">
        <v>188</v>
      </c>
      <c r="B55" s="19">
        <v>39700</v>
      </c>
      <c r="C55" s="19">
        <v>11980</v>
      </c>
      <c r="D55" s="19">
        <v>35210</v>
      </c>
      <c r="E55" s="19">
        <v>0</v>
      </c>
      <c r="F55" s="19">
        <v>11980</v>
      </c>
      <c r="G55" s="19">
        <v>0</v>
      </c>
      <c r="H55" s="19">
        <v>8240</v>
      </c>
      <c r="I55" s="19">
        <v>55430</v>
      </c>
      <c r="J55" s="19">
        <v>60670</v>
      </c>
      <c r="K55" s="19">
        <v>34460</v>
      </c>
      <c r="L55" s="19">
        <v>23970</v>
      </c>
      <c r="M55" s="19">
        <v>19480</v>
      </c>
    </row>
    <row r="56" spans="1:13">
      <c r="A56" s="19" t="s">
        <v>189</v>
      </c>
      <c r="B56" s="19">
        <v>22130</v>
      </c>
      <c r="C56" s="19">
        <v>0</v>
      </c>
      <c r="D56" s="19">
        <v>13150</v>
      </c>
      <c r="E56" s="19">
        <v>0</v>
      </c>
      <c r="F56" s="19">
        <v>7484</v>
      </c>
      <c r="G56" s="19">
        <v>0</v>
      </c>
      <c r="H56" s="19">
        <v>0</v>
      </c>
      <c r="I56" s="19">
        <v>33660</v>
      </c>
      <c r="J56" s="19">
        <v>27710</v>
      </c>
      <c r="K56" s="19">
        <v>17260</v>
      </c>
      <c r="L56" s="19">
        <v>20780</v>
      </c>
      <c r="M56" s="19">
        <v>11980</v>
      </c>
    </row>
    <row r="57" spans="1:13">
      <c r="A57" s="19" t="s">
        <v>190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10460</v>
      </c>
      <c r="J57" s="19">
        <v>0</v>
      </c>
      <c r="K57" s="19">
        <v>0</v>
      </c>
      <c r="L57" s="19">
        <v>0</v>
      </c>
      <c r="M57" s="19">
        <v>0</v>
      </c>
    </row>
    <row r="58" spans="1:13">
      <c r="A58" s="19" t="s">
        <v>191</v>
      </c>
      <c r="B58" s="19">
        <v>34460</v>
      </c>
      <c r="C58" s="19">
        <v>9738</v>
      </c>
      <c r="D58" s="19">
        <v>20960</v>
      </c>
      <c r="E58" s="19">
        <v>5243</v>
      </c>
      <c r="F58" s="19">
        <v>5063</v>
      </c>
      <c r="G58" s="19">
        <v>5243</v>
      </c>
      <c r="H58" s="19">
        <v>0</v>
      </c>
      <c r="I58" s="19">
        <v>28460</v>
      </c>
      <c r="J58" s="19">
        <v>12730</v>
      </c>
      <c r="K58" s="19">
        <v>37450</v>
      </c>
      <c r="L58" s="19">
        <v>41200</v>
      </c>
      <c r="M58" s="19">
        <v>25590</v>
      </c>
    </row>
    <row r="59" spans="1:13">
      <c r="A59" s="19" t="s">
        <v>192</v>
      </c>
      <c r="B59" s="19">
        <v>396200</v>
      </c>
      <c r="C59" s="19">
        <v>111300</v>
      </c>
      <c r="D59" s="19">
        <v>293600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</row>
    <row r="60" spans="1:13">
      <c r="A60" s="19" t="s">
        <v>193</v>
      </c>
      <c r="B60" s="19">
        <v>211200</v>
      </c>
      <c r="C60" s="19">
        <v>48690</v>
      </c>
      <c r="D60" s="19">
        <v>154300</v>
      </c>
      <c r="E60" s="19">
        <v>59920</v>
      </c>
      <c r="F60" s="19">
        <v>80900</v>
      </c>
      <c r="G60" s="19">
        <v>64420</v>
      </c>
      <c r="H60" s="19">
        <v>0</v>
      </c>
      <c r="I60" s="19">
        <v>0</v>
      </c>
      <c r="J60" s="19">
        <v>0</v>
      </c>
      <c r="K60" s="19">
        <v>17980</v>
      </c>
      <c r="L60" s="19">
        <v>15730</v>
      </c>
      <c r="M60" s="19">
        <v>15730</v>
      </c>
    </row>
    <row r="61" spans="1:13">
      <c r="A61" s="19" t="s">
        <v>194</v>
      </c>
      <c r="B61" s="19">
        <v>7491</v>
      </c>
      <c r="C61" s="19">
        <v>0</v>
      </c>
      <c r="D61" s="19">
        <v>5243</v>
      </c>
      <c r="E61" s="19">
        <v>18730</v>
      </c>
      <c r="F61" s="19">
        <v>17230</v>
      </c>
      <c r="G61" s="19">
        <v>16460</v>
      </c>
      <c r="H61" s="19">
        <v>0</v>
      </c>
      <c r="I61" s="19">
        <v>0</v>
      </c>
      <c r="J61" s="19">
        <v>0</v>
      </c>
      <c r="K61" s="19">
        <v>0</v>
      </c>
      <c r="L61" s="19">
        <v>14230</v>
      </c>
      <c r="M61" s="19">
        <v>0</v>
      </c>
    </row>
    <row r="62" spans="1:13">
      <c r="A62" s="19" t="s">
        <v>195</v>
      </c>
      <c r="B62" s="19">
        <v>36700</v>
      </c>
      <c r="C62" s="19">
        <v>5992</v>
      </c>
      <c r="D62" s="19">
        <v>27710</v>
      </c>
      <c r="E62" s="19">
        <v>22470</v>
      </c>
      <c r="F62" s="19">
        <v>42700</v>
      </c>
      <c r="G62" s="19">
        <v>18730</v>
      </c>
      <c r="H62" s="19">
        <v>37450</v>
      </c>
      <c r="I62" s="19">
        <v>259900</v>
      </c>
      <c r="J62" s="19">
        <v>144400</v>
      </c>
      <c r="K62" s="19">
        <v>9738</v>
      </c>
      <c r="L62" s="19">
        <v>10490</v>
      </c>
      <c r="M62" s="19">
        <v>9738</v>
      </c>
    </row>
    <row r="63" spans="1:13">
      <c r="A63" s="19" t="s">
        <v>196</v>
      </c>
      <c r="B63" s="19">
        <v>28460</v>
      </c>
      <c r="C63" s="19">
        <v>0</v>
      </c>
      <c r="D63" s="19">
        <v>26220</v>
      </c>
      <c r="E63" s="19">
        <v>10490</v>
      </c>
      <c r="F63" s="19">
        <v>28460</v>
      </c>
      <c r="G63" s="19">
        <v>20970</v>
      </c>
      <c r="H63" s="19">
        <v>65170</v>
      </c>
      <c r="I63" s="19">
        <v>300400</v>
      </c>
      <c r="J63" s="19">
        <v>332600</v>
      </c>
      <c r="K63" s="19">
        <v>230000</v>
      </c>
      <c r="L63" s="19">
        <v>196300</v>
      </c>
      <c r="M63" s="19">
        <v>140100</v>
      </c>
    </row>
    <row r="64" spans="1:13">
      <c r="A64" s="19" t="s">
        <v>197</v>
      </c>
      <c r="B64" s="19">
        <v>0</v>
      </c>
      <c r="C64" s="19">
        <v>0</v>
      </c>
      <c r="D64" s="19">
        <v>5992</v>
      </c>
      <c r="E64" s="19">
        <v>0</v>
      </c>
      <c r="F64" s="19">
        <v>0</v>
      </c>
      <c r="G64" s="19">
        <v>0</v>
      </c>
      <c r="H64" s="19">
        <v>6741</v>
      </c>
      <c r="I64" s="19">
        <v>23970</v>
      </c>
      <c r="J64" s="19">
        <v>33710</v>
      </c>
      <c r="K64" s="19">
        <v>203000</v>
      </c>
      <c r="L64" s="19">
        <v>206000</v>
      </c>
      <c r="M64" s="19">
        <v>161500</v>
      </c>
    </row>
    <row r="65" spans="1:13">
      <c r="A65" s="19" t="s">
        <v>198</v>
      </c>
      <c r="B65" s="19">
        <v>0</v>
      </c>
      <c r="C65" s="19">
        <v>0</v>
      </c>
      <c r="D65" s="19">
        <v>0</v>
      </c>
      <c r="E65" s="19">
        <v>19480</v>
      </c>
      <c r="F65" s="19">
        <v>17980</v>
      </c>
      <c r="G65" s="19">
        <v>19480</v>
      </c>
      <c r="H65" s="19">
        <v>0</v>
      </c>
      <c r="I65" s="19">
        <v>10490</v>
      </c>
      <c r="J65" s="19">
        <v>13480</v>
      </c>
      <c r="K65" s="19">
        <v>55430</v>
      </c>
      <c r="L65" s="19">
        <v>73410</v>
      </c>
      <c r="M65" s="19">
        <v>51680</v>
      </c>
    </row>
    <row r="66" spans="1:13">
      <c r="A66" s="19" t="s">
        <v>199</v>
      </c>
      <c r="B66" s="19">
        <v>63670</v>
      </c>
      <c r="C66" s="19">
        <v>14230</v>
      </c>
      <c r="D66" s="19">
        <v>50940</v>
      </c>
      <c r="E66" s="19">
        <v>56930</v>
      </c>
      <c r="F66" s="19">
        <v>63670</v>
      </c>
      <c r="G66" s="19">
        <v>57680</v>
      </c>
      <c r="H66" s="19">
        <v>32210</v>
      </c>
      <c r="I66" s="19">
        <v>107900</v>
      </c>
      <c r="J66" s="19">
        <v>107900</v>
      </c>
      <c r="K66" s="19">
        <v>149800</v>
      </c>
      <c r="L66" s="19">
        <v>115400</v>
      </c>
      <c r="M66" s="19">
        <v>87640</v>
      </c>
    </row>
    <row r="67" spans="1:13">
      <c r="A67" s="19" t="s">
        <v>200</v>
      </c>
      <c r="B67" s="19">
        <v>128000</v>
      </c>
      <c r="C67" s="19">
        <v>36700</v>
      </c>
      <c r="D67" s="19">
        <v>87900</v>
      </c>
      <c r="E67" s="19">
        <v>25470</v>
      </c>
      <c r="F67" s="19">
        <v>43440</v>
      </c>
      <c r="G67" s="19">
        <v>26220</v>
      </c>
      <c r="H67" s="19">
        <v>32960</v>
      </c>
      <c r="I67" s="19">
        <v>200700</v>
      </c>
      <c r="J67" s="19">
        <v>154300</v>
      </c>
      <c r="K67" s="19">
        <v>146100</v>
      </c>
      <c r="L67" s="19">
        <v>121100</v>
      </c>
      <c r="M67" s="19">
        <v>85390</v>
      </c>
    </row>
    <row r="68" spans="1:13">
      <c r="A68" s="19" t="s">
        <v>201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11980</v>
      </c>
      <c r="J68" s="19">
        <v>8240</v>
      </c>
      <c r="K68" s="19">
        <v>8989</v>
      </c>
      <c r="L68" s="19">
        <v>5992</v>
      </c>
      <c r="M68" s="19">
        <v>8989</v>
      </c>
    </row>
    <row r="69" spans="1:13">
      <c r="A69" s="19" t="s">
        <v>202</v>
      </c>
      <c r="B69" s="19">
        <v>143100</v>
      </c>
      <c r="C69" s="19">
        <v>64420</v>
      </c>
      <c r="D69" s="19">
        <v>146000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</row>
    <row r="70" spans="1:13">
      <c r="A70" s="19" t="s">
        <v>203</v>
      </c>
      <c r="B70" s="19">
        <v>594000</v>
      </c>
      <c r="C70" s="19">
        <v>223200</v>
      </c>
      <c r="D70" s="19">
        <v>526600</v>
      </c>
      <c r="E70" s="19">
        <v>276400</v>
      </c>
      <c r="F70" s="19">
        <v>378300</v>
      </c>
      <c r="G70" s="19">
        <v>319400</v>
      </c>
      <c r="H70" s="19">
        <v>0</v>
      </c>
      <c r="I70" s="19">
        <v>0</v>
      </c>
      <c r="J70" s="19">
        <v>0</v>
      </c>
      <c r="K70" s="19">
        <v>37450</v>
      </c>
      <c r="L70" s="19">
        <v>57680</v>
      </c>
      <c r="M70" s="19">
        <v>38200</v>
      </c>
    </row>
    <row r="71" spans="1:13">
      <c r="A71" s="19" t="s">
        <v>204</v>
      </c>
      <c r="B71" s="19">
        <v>66660</v>
      </c>
      <c r="C71" s="19">
        <v>16480</v>
      </c>
      <c r="D71" s="19">
        <v>52430</v>
      </c>
      <c r="E71" s="19">
        <v>113900</v>
      </c>
      <c r="F71" s="19">
        <v>141600</v>
      </c>
      <c r="G71" s="19">
        <v>109400</v>
      </c>
      <c r="H71" s="19">
        <v>0</v>
      </c>
      <c r="I71" s="19">
        <v>0</v>
      </c>
      <c r="J71" s="19">
        <v>0</v>
      </c>
      <c r="K71" s="19">
        <v>19480</v>
      </c>
      <c r="L71" s="19">
        <v>12730</v>
      </c>
      <c r="M71" s="19">
        <v>20220</v>
      </c>
    </row>
    <row r="72" spans="1:13">
      <c r="A72" s="19" t="s">
        <v>205</v>
      </c>
      <c r="B72" s="19">
        <v>16270</v>
      </c>
      <c r="C72" s="19">
        <v>5243</v>
      </c>
      <c r="D72" s="19">
        <v>11980</v>
      </c>
      <c r="E72" s="19">
        <v>11240</v>
      </c>
      <c r="F72" s="19">
        <v>16480</v>
      </c>
      <c r="G72" s="19">
        <v>7491</v>
      </c>
      <c r="H72" s="19">
        <v>17230</v>
      </c>
      <c r="I72" s="19">
        <v>164800</v>
      </c>
      <c r="J72" s="19">
        <v>89890</v>
      </c>
      <c r="K72" s="19">
        <v>0</v>
      </c>
      <c r="L72" s="19">
        <v>0</v>
      </c>
      <c r="M72" s="19">
        <v>0</v>
      </c>
    </row>
    <row r="73" spans="1:13">
      <c r="A73" s="19" t="s">
        <v>206</v>
      </c>
      <c r="B73" s="19">
        <v>65920</v>
      </c>
      <c r="C73" s="19">
        <v>11240</v>
      </c>
      <c r="D73" s="19">
        <v>57680</v>
      </c>
      <c r="E73" s="19">
        <v>50190</v>
      </c>
      <c r="F73" s="19">
        <v>77900</v>
      </c>
      <c r="G73" s="19">
        <v>47940</v>
      </c>
      <c r="H73" s="19">
        <v>158000</v>
      </c>
      <c r="I73" s="19">
        <v>776000</v>
      </c>
      <c r="J73" s="19">
        <v>553500</v>
      </c>
      <c r="K73" s="19">
        <v>325800</v>
      </c>
      <c r="L73" s="19">
        <v>227700</v>
      </c>
      <c r="M73" s="19">
        <v>134800</v>
      </c>
    </row>
    <row r="74" spans="1:13">
      <c r="A74" s="19" t="s">
        <v>207</v>
      </c>
      <c r="B74" s="19">
        <v>40450</v>
      </c>
      <c r="C74" s="19">
        <v>0</v>
      </c>
      <c r="D74" s="19">
        <v>26970</v>
      </c>
      <c r="E74" s="19">
        <v>11980</v>
      </c>
      <c r="F74" s="19">
        <v>16480</v>
      </c>
      <c r="G74" s="19">
        <v>8240</v>
      </c>
      <c r="H74" s="19">
        <v>20970</v>
      </c>
      <c r="I74" s="19">
        <v>94380</v>
      </c>
      <c r="J74" s="19">
        <v>63450</v>
      </c>
      <c r="K74" s="19">
        <v>415000</v>
      </c>
      <c r="L74" s="19">
        <v>433700</v>
      </c>
      <c r="M74" s="19">
        <v>326600</v>
      </c>
    </row>
    <row r="75" spans="1:13">
      <c r="A75" s="19" t="s">
        <v>208</v>
      </c>
      <c r="B75" s="19">
        <v>5243</v>
      </c>
      <c r="C75" s="19">
        <v>0</v>
      </c>
      <c r="D75" s="19">
        <v>0</v>
      </c>
      <c r="E75" s="19">
        <v>5992</v>
      </c>
      <c r="F75" s="19">
        <v>0</v>
      </c>
      <c r="G75" s="19">
        <v>0</v>
      </c>
      <c r="H75" s="19">
        <v>0</v>
      </c>
      <c r="I75" s="19">
        <v>0</v>
      </c>
      <c r="J75" s="19">
        <v>8240</v>
      </c>
      <c r="K75" s="19">
        <v>21720</v>
      </c>
      <c r="L75" s="19">
        <v>25470</v>
      </c>
      <c r="M75" s="19">
        <v>27710</v>
      </c>
    </row>
    <row r="76" spans="1:13">
      <c r="A76" s="19" t="s">
        <v>209</v>
      </c>
      <c r="B76" s="19">
        <v>99620</v>
      </c>
      <c r="C76" s="19">
        <v>17980</v>
      </c>
      <c r="D76" s="19">
        <v>75530</v>
      </c>
      <c r="E76" s="19">
        <v>76400</v>
      </c>
      <c r="F76" s="19">
        <v>122800</v>
      </c>
      <c r="G76" s="19">
        <v>88380</v>
      </c>
      <c r="H76" s="19">
        <v>23970</v>
      </c>
      <c r="I76" s="19">
        <v>108600</v>
      </c>
      <c r="J76" s="19">
        <v>110100</v>
      </c>
      <c r="K76" s="19">
        <v>217200</v>
      </c>
      <c r="L76" s="19">
        <v>240400</v>
      </c>
      <c r="M76" s="19">
        <v>155100</v>
      </c>
    </row>
    <row r="77" spans="1:13">
      <c r="A77" s="19" t="s">
        <v>210</v>
      </c>
      <c r="B77" s="19">
        <v>224700</v>
      </c>
      <c r="C77" s="19">
        <v>70410</v>
      </c>
      <c r="D77" s="19">
        <v>223200</v>
      </c>
      <c r="E77" s="19">
        <v>247900</v>
      </c>
      <c r="F77" s="19">
        <v>336000</v>
      </c>
      <c r="G77" s="19">
        <v>287600</v>
      </c>
      <c r="H77" s="19">
        <v>99620</v>
      </c>
      <c r="I77" s="19">
        <v>442700</v>
      </c>
      <c r="J77" s="19">
        <v>330300</v>
      </c>
      <c r="K77" s="19">
        <v>755800</v>
      </c>
      <c r="L77" s="19">
        <v>600700</v>
      </c>
      <c r="M77" s="19">
        <v>346100</v>
      </c>
    </row>
    <row r="78" spans="1:13">
      <c r="A78" s="19" t="s">
        <v>211</v>
      </c>
      <c r="B78" s="19">
        <v>218600</v>
      </c>
      <c r="C78" s="19">
        <v>105800</v>
      </c>
      <c r="D78" s="19">
        <v>193300</v>
      </c>
      <c r="E78" s="19">
        <v>135600</v>
      </c>
      <c r="F78" s="19">
        <v>153600</v>
      </c>
      <c r="G78" s="19">
        <v>150500</v>
      </c>
      <c r="H78" s="19">
        <v>0</v>
      </c>
      <c r="I78" s="19">
        <v>0</v>
      </c>
      <c r="J78" s="19">
        <v>0</v>
      </c>
      <c r="K78" s="19">
        <v>9731</v>
      </c>
      <c r="L78" s="19">
        <v>18730</v>
      </c>
      <c r="M78" s="19">
        <v>14980</v>
      </c>
    </row>
    <row r="79" spans="1:13">
      <c r="A79" s="19" t="s">
        <v>212</v>
      </c>
      <c r="B79" s="19">
        <v>191000</v>
      </c>
      <c r="C79" s="19">
        <v>64420</v>
      </c>
      <c r="D79" s="19">
        <v>191800</v>
      </c>
      <c r="E79" s="19">
        <v>456900</v>
      </c>
      <c r="F79" s="19">
        <v>647200</v>
      </c>
      <c r="G79" s="19">
        <v>542500</v>
      </c>
      <c r="H79" s="19">
        <v>0</v>
      </c>
      <c r="I79" s="19">
        <v>0</v>
      </c>
      <c r="J79" s="19">
        <v>0</v>
      </c>
      <c r="K79" s="19">
        <v>77150</v>
      </c>
      <c r="L79" s="19">
        <v>78650</v>
      </c>
      <c r="M79" s="19">
        <v>35950</v>
      </c>
    </row>
    <row r="80" spans="1:13">
      <c r="A80" s="19" t="s">
        <v>213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6741</v>
      </c>
      <c r="I80" s="19">
        <v>71900</v>
      </c>
      <c r="J80" s="19">
        <v>32210</v>
      </c>
      <c r="K80" s="19">
        <v>0</v>
      </c>
      <c r="L80" s="19">
        <v>0</v>
      </c>
      <c r="M80" s="19">
        <v>0</v>
      </c>
    </row>
    <row r="81" spans="1:13">
      <c r="A81" s="19" t="s">
        <v>214</v>
      </c>
      <c r="B81" s="19">
        <v>37450</v>
      </c>
      <c r="C81" s="19">
        <v>11240</v>
      </c>
      <c r="D81" s="19">
        <v>35950</v>
      </c>
      <c r="E81" s="19">
        <v>25470</v>
      </c>
      <c r="F81" s="19">
        <v>44190</v>
      </c>
      <c r="G81" s="19">
        <v>32960</v>
      </c>
      <c r="H81" s="19">
        <v>102600</v>
      </c>
      <c r="I81" s="19">
        <v>662900</v>
      </c>
      <c r="J81" s="19">
        <v>346100</v>
      </c>
      <c r="K81" s="19">
        <v>173800</v>
      </c>
      <c r="L81" s="19">
        <v>99620</v>
      </c>
      <c r="M81" s="19">
        <v>61420</v>
      </c>
    </row>
    <row r="82" spans="1:13">
      <c r="A82" s="19" t="s">
        <v>215</v>
      </c>
      <c r="B82" s="19">
        <v>110100</v>
      </c>
      <c r="C82" s="19">
        <v>17230</v>
      </c>
      <c r="D82" s="19">
        <v>77900</v>
      </c>
      <c r="E82" s="19">
        <v>26220</v>
      </c>
      <c r="F82" s="19">
        <v>62170</v>
      </c>
      <c r="G82" s="19">
        <v>35950</v>
      </c>
      <c r="H82" s="19">
        <v>53180</v>
      </c>
      <c r="I82" s="19">
        <v>170800</v>
      </c>
      <c r="J82" s="19">
        <v>122100</v>
      </c>
      <c r="K82" s="19">
        <v>709600</v>
      </c>
      <c r="L82" s="19">
        <v>546800</v>
      </c>
      <c r="M82" s="19">
        <v>360300</v>
      </c>
    </row>
    <row r="83" spans="1:13">
      <c r="A83" s="19" t="s">
        <v>216</v>
      </c>
      <c r="B83" s="19">
        <v>407500</v>
      </c>
      <c r="C83" s="19">
        <v>97380</v>
      </c>
      <c r="D83" s="19">
        <v>373000</v>
      </c>
      <c r="E83" s="19">
        <v>451700</v>
      </c>
      <c r="F83" s="19">
        <v>692100</v>
      </c>
      <c r="G83" s="19">
        <v>530100</v>
      </c>
      <c r="H83" s="19">
        <v>116900</v>
      </c>
      <c r="I83" s="19">
        <v>490600</v>
      </c>
      <c r="J83" s="19">
        <v>364000</v>
      </c>
      <c r="K83" s="19">
        <v>1699000</v>
      </c>
      <c r="L83" s="19">
        <v>1266000</v>
      </c>
      <c r="M83" s="19">
        <v>803700</v>
      </c>
    </row>
    <row r="84" spans="1:13">
      <c r="A84" s="19" t="s">
        <v>217</v>
      </c>
      <c r="B84" s="19">
        <v>53930</v>
      </c>
      <c r="C84" s="19">
        <v>23220</v>
      </c>
      <c r="D84" s="19">
        <v>47190</v>
      </c>
      <c r="E84" s="19">
        <v>179800</v>
      </c>
      <c r="F84" s="19">
        <v>241900</v>
      </c>
      <c r="G84" s="19">
        <v>175000</v>
      </c>
      <c r="H84" s="19">
        <v>0</v>
      </c>
      <c r="I84" s="19">
        <v>0</v>
      </c>
      <c r="J84" s="19">
        <v>0</v>
      </c>
      <c r="K84" s="19">
        <v>18730</v>
      </c>
      <c r="L84" s="19">
        <v>27710</v>
      </c>
      <c r="M84" s="19">
        <v>16480</v>
      </c>
    </row>
    <row r="85" spans="1:13">
      <c r="A85" s="19" t="s">
        <v>218</v>
      </c>
      <c r="B85" s="19">
        <v>12730</v>
      </c>
      <c r="C85" s="19">
        <v>0</v>
      </c>
      <c r="D85" s="19">
        <v>5992</v>
      </c>
      <c r="E85" s="19">
        <v>10490</v>
      </c>
      <c r="F85" s="19">
        <v>19480</v>
      </c>
      <c r="G85" s="19">
        <v>11240</v>
      </c>
      <c r="H85" s="19">
        <v>30710</v>
      </c>
      <c r="I85" s="19">
        <v>230200</v>
      </c>
      <c r="J85" s="19">
        <v>91920</v>
      </c>
      <c r="K85" s="19">
        <v>34460</v>
      </c>
      <c r="L85" s="19">
        <v>20970</v>
      </c>
      <c r="M85" s="19">
        <v>17980</v>
      </c>
    </row>
    <row r="86" spans="1:13">
      <c r="A86" s="19" t="s">
        <v>219</v>
      </c>
      <c r="B86" s="19">
        <v>56930</v>
      </c>
      <c r="C86" s="19">
        <v>0</v>
      </c>
      <c r="D86" s="19">
        <v>43450</v>
      </c>
      <c r="E86" s="19">
        <v>14230</v>
      </c>
      <c r="F86" s="19">
        <v>23970</v>
      </c>
      <c r="G86" s="19">
        <v>19480</v>
      </c>
      <c r="H86" s="19">
        <v>23210</v>
      </c>
      <c r="I86" s="19">
        <v>112400</v>
      </c>
      <c r="J86" s="19">
        <v>76400</v>
      </c>
      <c r="K86" s="19">
        <v>316800</v>
      </c>
      <c r="L86" s="19">
        <v>220200</v>
      </c>
      <c r="M86" s="19">
        <v>159500</v>
      </c>
    </row>
    <row r="87" spans="1:13">
      <c r="A87" s="19" t="s">
        <v>220</v>
      </c>
      <c r="B87" s="19">
        <v>10860</v>
      </c>
      <c r="C87" s="19">
        <v>0</v>
      </c>
      <c r="D87" s="19">
        <v>12730</v>
      </c>
      <c r="E87" s="19">
        <v>0</v>
      </c>
      <c r="F87" s="19">
        <v>8239</v>
      </c>
      <c r="G87" s="19">
        <v>6740</v>
      </c>
      <c r="H87" s="19">
        <v>10490</v>
      </c>
      <c r="I87" s="19">
        <v>43440</v>
      </c>
      <c r="J87" s="19">
        <v>28460</v>
      </c>
      <c r="K87" s="19">
        <v>67410</v>
      </c>
      <c r="L87" s="19">
        <v>44940</v>
      </c>
      <c r="M87" s="19">
        <v>36700</v>
      </c>
    </row>
    <row r="88" spans="1:13">
      <c r="A88" s="19" t="s">
        <v>221</v>
      </c>
      <c r="B88" s="19">
        <v>20220</v>
      </c>
      <c r="C88" s="19">
        <v>5992</v>
      </c>
      <c r="D88" s="19">
        <v>14230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</row>
    <row r="89" spans="1:13">
      <c r="A89" s="19" t="s">
        <v>222</v>
      </c>
      <c r="B89" s="19">
        <v>17980</v>
      </c>
      <c r="C89" s="19">
        <v>12730</v>
      </c>
      <c r="D89" s="19">
        <v>20970</v>
      </c>
      <c r="E89" s="19">
        <v>0</v>
      </c>
      <c r="F89" s="19">
        <v>0</v>
      </c>
      <c r="G89" s="19">
        <v>0</v>
      </c>
      <c r="H89" s="19">
        <v>11240</v>
      </c>
      <c r="I89" s="19">
        <v>28460</v>
      </c>
      <c r="J89" s="19">
        <v>18730</v>
      </c>
      <c r="K89" s="19">
        <v>0</v>
      </c>
      <c r="L89" s="19">
        <v>0</v>
      </c>
      <c r="M89" s="19">
        <v>0</v>
      </c>
    </row>
    <row r="90" spans="1:13">
      <c r="A90" s="19" t="s">
        <v>223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14810</v>
      </c>
      <c r="J90" s="19">
        <v>11220</v>
      </c>
      <c r="K90" s="19">
        <v>0</v>
      </c>
      <c r="L90" s="19">
        <v>0</v>
      </c>
      <c r="M90" s="19">
        <v>0</v>
      </c>
    </row>
    <row r="91" spans="1:13">
      <c r="A91" s="19" t="s">
        <v>224</v>
      </c>
      <c r="B91" s="19">
        <v>34460</v>
      </c>
      <c r="C91" s="19">
        <v>16480</v>
      </c>
      <c r="D91" s="19">
        <v>28460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</row>
    <row r="92" spans="1:13">
      <c r="A92" s="19" t="s">
        <v>225</v>
      </c>
      <c r="B92" s="19">
        <v>14230</v>
      </c>
      <c r="C92" s="19">
        <v>6741</v>
      </c>
      <c r="D92" s="19">
        <v>13480</v>
      </c>
      <c r="E92" s="19">
        <v>8240</v>
      </c>
      <c r="F92" s="19">
        <v>9738</v>
      </c>
      <c r="G92" s="19">
        <v>12730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</row>
    <row r="93" spans="1:13">
      <c r="A93" s="19" t="s">
        <v>226</v>
      </c>
      <c r="B93" s="19">
        <v>20970</v>
      </c>
      <c r="C93" s="19">
        <v>11980</v>
      </c>
      <c r="D93" s="19">
        <v>18730</v>
      </c>
      <c r="E93" s="19">
        <v>44940</v>
      </c>
      <c r="F93" s="19">
        <v>38200</v>
      </c>
      <c r="G93" s="19">
        <v>38950</v>
      </c>
      <c r="H93" s="19">
        <v>20970</v>
      </c>
      <c r="I93" s="19">
        <v>58400</v>
      </c>
      <c r="J93" s="19">
        <v>52430</v>
      </c>
      <c r="K93" s="19">
        <v>0</v>
      </c>
      <c r="L93" s="19">
        <v>0</v>
      </c>
      <c r="M93" s="19">
        <v>0</v>
      </c>
    </row>
    <row r="94" spans="1:13">
      <c r="A94" s="19" t="s">
        <v>227</v>
      </c>
      <c r="B94" s="19">
        <v>24720</v>
      </c>
      <c r="C94" s="19">
        <v>10490</v>
      </c>
      <c r="D94" s="19">
        <v>24720</v>
      </c>
      <c r="E94" s="19">
        <v>6741</v>
      </c>
      <c r="F94" s="19">
        <v>9738</v>
      </c>
      <c r="G94" s="19">
        <v>0</v>
      </c>
      <c r="H94" s="19">
        <v>12730</v>
      </c>
      <c r="I94" s="19">
        <v>67410</v>
      </c>
      <c r="J94" s="19">
        <v>74160</v>
      </c>
      <c r="K94" s="19">
        <v>23970</v>
      </c>
      <c r="L94" s="19">
        <v>26970</v>
      </c>
      <c r="M94" s="19">
        <v>17980</v>
      </c>
    </row>
    <row r="95" spans="1:13">
      <c r="A95" s="19" t="s">
        <v>228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8987</v>
      </c>
      <c r="L95" s="19">
        <v>13480</v>
      </c>
      <c r="M95" s="19">
        <v>6689</v>
      </c>
    </row>
    <row r="96" spans="1:13">
      <c r="A96" s="19" t="s">
        <v>229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11980</v>
      </c>
      <c r="M96" s="19">
        <v>10490</v>
      </c>
    </row>
    <row r="97" spans="1:13">
      <c r="A97" s="19" t="s">
        <v>230</v>
      </c>
      <c r="B97" s="19">
        <v>11320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7491</v>
      </c>
      <c r="J97" s="19">
        <v>14980</v>
      </c>
      <c r="K97" s="19">
        <v>6815</v>
      </c>
      <c r="L97" s="19">
        <v>10450</v>
      </c>
      <c r="M97" s="19">
        <v>0</v>
      </c>
    </row>
    <row r="98" spans="1:13">
      <c r="A98" s="19" t="s">
        <v>231</v>
      </c>
      <c r="B98" s="19">
        <v>11980</v>
      </c>
      <c r="C98" s="19">
        <v>0</v>
      </c>
      <c r="D98" s="19">
        <v>5243</v>
      </c>
      <c r="E98" s="19">
        <v>8989</v>
      </c>
      <c r="F98" s="19">
        <v>8814</v>
      </c>
      <c r="G98" s="19">
        <v>10490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</row>
    <row r="99" spans="1:13">
      <c r="A99" s="19" t="s">
        <v>232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5243</v>
      </c>
      <c r="I99" s="19">
        <v>13570</v>
      </c>
      <c r="J99" s="19">
        <v>10460</v>
      </c>
      <c r="K99" s="19">
        <v>0</v>
      </c>
      <c r="L99" s="19">
        <v>0</v>
      </c>
      <c r="M99" s="19">
        <v>0</v>
      </c>
    </row>
    <row r="100" spans="1:13">
      <c r="A100" s="19" t="s">
        <v>233</v>
      </c>
      <c r="B100" s="19">
        <v>118400</v>
      </c>
      <c r="C100" s="19">
        <v>20970</v>
      </c>
      <c r="D100" s="19">
        <v>63670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</row>
    <row r="101" spans="1:13">
      <c r="A101" s="19" t="s">
        <v>234</v>
      </c>
      <c r="B101" s="19">
        <v>41950</v>
      </c>
      <c r="C101" s="19">
        <v>14980</v>
      </c>
      <c r="D101" s="19">
        <v>28460</v>
      </c>
      <c r="E101" s="19">
        <v>23970</v>
      </c>
      <c r="F101" s="19">
        <v>19480</v>
      </c>
      <c r="G101" s="19">
        <v>26220</v>
      </c>
      <c r="H101" s="19">
        <v>0</v>
      </c>
      <c r="I101" s="19">
        <v>0</v>
      </c>
      <c r="J101" s="19">
        <v>0</v>
      </c>
      <c r="K101" s="19">
        <v>15730</v>
      </c>
      <c r="L101" s="19">
        <v>23970</v>
      </c>
      <c r="M101" s="19">
        <v>17980</v>
      </c>
    </row>
    <row r="102" spans="1:13">
      <c r="A102" s="19" t="s">
        <v>235</v>
      </c>
      <c r="B102" s="19">
        <v>0</v>
      </c>
      <c r="C102" s="19">
        <v>0</v>
      </c>
      <c r="D102" s="19">
        <v>0</v>
      </c>
      <c r="E102" s="19">
        <v>16480</v>
      </c>
      <c r="F102" s="19">
        <v>5992</v>
      </c>
      <c r="G102" s="19">
        <v>11240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</row>
    <row r="103" spans="1:13">
      <c r="A103" s="19" t="s">
        <v>236</v>
      </c>
      <c r="B103" s="19">
        <v>5992</v>
      </c>
      <c r="C103" s="19">
        <v>0</v>
      </c>
      <c r="D103" s="19">
        <v>0</v>
      </c>
      <c r="E103" s="19">
        <v>34460</v>
      </c>
      <c r="F103" s="19">
        <v>31460</v>
      </c>
      <c r="G103" s="19">
        <v>44940</v>
      </c>
      <c r="H103" s="19">
        <v>11980</v>
      </c>
      <c r="I103" s="19">
        <v>32210</v>
      </c>
      <c r="J103" s="19">
        <v>37450</v>
      </c>
      <c r="K103" s="19">
        <v>5243</v>
      </c>
      <c r="L103" s="19">
        <v>0</v>
      </c>
      <c r="M103" s="19">
        <v>0</v>
      </c>
    </row>
    <row r="104" spans="1:13">
      <c r="A104" s="19" t="s">
        <v>237</v>
      </c>
      <c r="B104" s="19">
        <v>25470</v>
      </c>
      <c r="C104" s="19">
        <v>11980</v>
      </c>
      <c r="D104" s="19">
        <v>15730</v>
      </c>
      <c r="E104" s="19">
        <v>57680</v>
      </c>
      <c r="F104" s="19">
        <v>51680</v>
      </c>
      <c r="G104" s="19">
        <v>47940</v>
      </c>
      <c r="H104" s="19">
        <v>20970</v>
      </c>
      <c r="I104" s="19">
        <v>115400</v>
      </c>
      <c r="J104" s="19">
        <v>128100</v>
      </c>
      <c r="K104" s="19">
        <v>133300</v>
      </c>
      <c r="L104" s="19">
        <v>86890</v>
      </c>
      <c r="M104" s="19">
        <v>80900</v>
      </c>
    </row>
    <row r="105" spans="1:13">
      <c r="A105" s="19" t="s">
        <v>238</v>
      </c>
      <c r="B105" s="19">
        <v>0</v>
      </c>
      <c r="C105" s="19">
        <v>0</v>
      </c>
      <c r="D105" s="19">
        <v>0</v>
      </c>
      <c r="E105" s="19">
        <v>0</v>
      </c>
      <c r="F105" s="19">
        <v>7491</v>
      </c>
      <c r="G105" s="19">
        <v>5992</v>
      </c>
      <c r="H105" s="19">
        <v>0</v>
      </c>
      <c r="I105" s="19">
        <v>0</v>
      </c>
      <c r="J105" s="19">
        <v>0</v>
      </c>
      <c r="K105" s="19">
        <v>13480</v>
      </c>
      <c r="L105" s="19">
        <v>9738</v>
      </c>
      <c r="M105" s="19">
        <v>11240</v>
      </c>
    </row>
    <row r="106" spans="1:13">
      <c r="A106" s="19" t="s">
        <v>239</v>
      </c>
      <c r="B106" s="19">
        <v>26220</v>
      </c>
      <c r="C106" s="19">
        <v>0</v>
      </c>
      <c r="D106" s="19">
        <v>24700</v>
      </c>
      <c r="E106" s="19">
        <v>0</v>
      </c>
      <c r="F106" s="19">
        <v>0</v>
      </c>
      <c r="G106" s="19">
        <v>0</v>
      </c>
      <c r="H106" s="19">
        <v>0</v>
      </c>
      <c r="I106" s="19">
        <v>13480</v>
      </c>
      <c r="J106" s="19">
        <v>18730</v>
      </c>
      <c r="K106" s="19">
        <v>39690</v>
      </c>
      <c r="L106" s="19">
        <v>29250</v>
      </c>
      <c r="M106" s="19">
        <v>19220</v>
      </c>
    </row>
    <row r="107" spans="1:13">
      <c r="A107" s="19" t="s">
        <v>240</v>
      </c>
      <c r="B107" s="19">
        <v>11240</v>
      </c>
      <c r="C107" s="19">
        <v>8240</v>
      </c>
      <c r="D107" s="19">
        <v>14980</v>
      </c>
      <c r="E107" s="19">
        <v>26970</v>
      </c>
      <c r="F107" s="19">
        <v>12730</v>
      </c>
      <c r="G107" s="19">
        <v>25120</v>
      </c>
      <c r="H107" s="19">
        <v>0</v>
      </c>
      <c r="I107" s="19">
        <v>0</v>
      </c>
      <c r="J107" s="19">
        <v>0</v>
      </c>
      <c r="K107" s="19">
        <v>8240</v>
      </c>
      <c r="L107" s="19">
        <v>9738</v>
      </c>
      <c r="M107" s="19">
        <v>5992</v>
      </c>
    </row>
    <row r="108" spans="1:13">
      <c r="A108" s="19" t="s">
        <v>241</v>
      </c>
      <c r="B108" s="19">
        <v>8989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9738</v>
      </c>
      <c r="J108" s="19">
        <v>11240</v>
      </c>
      <c r="K108" s="19">
        <v>45690</v>
      </c>
      <c r="L108" s="19">
        <v>52400</v>
      </c>
      <c r="M108" s="19">
        <v>42700</v>
      </c>
    </row>
    <row r="109" spans="1:13">
      <c r="A109" s="19" t="s">
        <v>242</v>
      </c>
      <c r="B109" s="19">
        <v>49440</v>
      </c>
      <c r="C109" s="19">
        <v>5992</v>
      </c>
      <c r="D109" s="19">
        <v>30710</v>
      </c>
      <c r="E109" s="19">
        <v>6741</v>
      </c>
      <c r="F109" s="19">
        <v>16460</v>
      </c>
      <c r="G109" s="19">
        <v>8240</v>
      </c>
      <c r="H109" s="19">
        <v>0</v>
      </c>
      <c r="I109" s="19">
        <v>0</v>
      </c>
      <c r="J109" s="19">
        <v>8240</v>
      </c>
      <c r="K109" s="19">
        <v>29960</v>
      </c>
      <c r="L109" s="19">
        <v>26220</v>
      </c>
      <c r="M109" s="19">
        <v>29960</v>
      </c>
    </row>
    <row r="110" spans="1:13">
      <c r="A110" s="19" t="s">
        <v>243</v>
      </c>
      <c r="B110" s="19">
        <v>242700</v>
      </c>
      <c r="C110" s="19">
        <v>50940</v>
      </c>
      <c r="D110" s="19">
        <v>174500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</row>
    <row r="111" spans="1:13">
      <c r="A111" s="19" t="s">
        <v>244</v>
      </c>
      <c r="B111" s="19">
        <v>160300</v>
      </c>
      <c r="C111" s="19">
        <v>47190</v>
      </c>
      <c r="D111" s="19">
        <v>152100</v>
      </c>
      <c r="E111" s="19">
        <v>39700</v>
      </c>
      <c r="F111" s="19">
        <v>62170</v>
      </c>
      <c r="G111" s="19">
        <v>50940</v>
      </c>
      <c r="H111" s="19">
        <v>0</v>
      </c>
      <c r="I111" s="19">
        <v>0</v>
      </c>
      <c r="J111" s="19">
        <v>0</v>
      </c>
      <c r="K111" s="19">
        <v>26970</v>
      </c>
      <c r="L111" s="19">
        <v>42700</v>
      </c>
      <c r="M111" s="19">
        <v>24720</v>
      </c>
    </row>
    <row r="112" spans="1:13">
      <c r="A112" s="19" t="s">
        <v>245</v>
      </c>
      <c r="B112" s="19">
        <v>12730</v>
      </c>
      <c r="C112" s="19">
        <v>7491</v>
      </c>
      <c r="D112" s="19">
        <v>5992</v>
      </c>
      <c r="E112" s="19">
        <v>29960</v>
      </c>
      <c r="F112" s="19">
        <v>41200</v>
      </c>
      <c r="G112" s="19">
        <v>38950</v>
      </c>
      <c r="H112" s="19">
        <v>0</v>
      </c>
      <c r="I112" s="19">
        <v>0</v>
      </c>
      <c r="J112" s="19">
        <v>0</v>
      </c>
      <c r="K112" s="19">
        <v>26220</v>
      </c>
      <c r="L112" s="19">
        <v>26950</v>
      </c>
      <c r="M112" s="19">
        <v>19480</v>
      </c>
    </row>
    <row r="113" spans="1:13">
      <c r="A113" s="19" t="s">
        <v>246</v>
      </c>
      <c r="B113" s="19">
        <v>0</v>
      </c>
      <c r="C113" s="19">
        <v>0</v>
      </c>
      <c r="D113" s="19">
        <v>5992</v>
      </c>
      <c r="E113" s="19">
        <v>8240</v>
      </c>
      <c r="F113" s="19">
        <v>0</v>
      </c>
      <c r="G113" s="19">
        <v>8240</v>
      </c>
      <c r="H113" s="19">
        <v>8989</v>
      </c>
      <c r="I113" s="19">
        <v>20220</v>
      </c>
      <c r="J113" s="19">
        <v>20330</v>
      </c>
      <c r="K113" s="19">
        <v>5992</v>
      </c>
      <c r="L113" s="19">
        <v>12730</v>
      </c>
      <c r="M113" s="19">
        <v>5243</v>
      </c>
    </row>
    <row r="114" spans="1:13">
      <c r="A114" s="19" t="s">
        <v>247</v>
      </c>
      <c r="B114" s="19">
        <v>8240</v>
      </c>
      <c r="C114" s="19">
        <v>14230</v>
      </c>
      <c r="D114" s="19">
        <v>11980</v>
      </c>
      <c r="E114" s="19">
        <v>53930</v>
      </c>
      <c r="F114" s="19">
        <v>52430</v>
      </c>
      <c r="G114" s="19">
        <v>65920</v>
      </c>
      <c r="H114" s="19">
        <v>21720</v>
      </c>
      <c r="I114" s="19">
        <v>92880</v>
      </c>
      <c r="J114" s="19">
        <v>113100</v>
      </c>
      <c r="K114" s="19">
        <v>189500</v>
      </c>
      <c r="L114" s="19">
        <v>176800</v>
      </c>
      <c r="M114" s="19">
        <v>121300</v>
      </c>
    </row>
    <row r="115" spans="1:13">
      <c r="A115" s="19" t="s">
        <v>248</v>
      </c>
      <c r="B115" s="19">
        <v>6741</v>
      </c>
      <c r="C115" s="19">
        <v>0</v>
      </c>
      <c r="D115" s="19">
        <v>10490</v>
      </c>
      <c r="E115" s="19">
        <v>10490</v>
      </c>
      <c r="F115" s="19">
        <v>8240</v>
      </c>
      <c r="G115" s="19">
        <v>9738</v>
      </c>
      <c r="H115" s="19">
        <v>0</v>
      </c>
      <c r="I115" s="19">
        <v>21720</v>
      </c>
      <c r="J115" s="19">
        <v>24240</v>
      </c>
      <c r="K115" s="19">
        <v>236000</v>
      </c>
      <c r="L115" s="19">
        <v>200000</v>
      </c>
      <c r="M115" s="19">
        <v>138600</v>
      </c>
    </row>
    <row r="116" spans="1:13">
      <c r="A116" s="19" t="s">
        <v>249</v>
      </c>
      <c r="B116" s="19">
        <v>0</v>
      </c>
      <c r="C116" s="19">
        <v>0</v>
      </c>
      <c r="D116" s="19">
        <v>0</v>
      </c>
      <c r="E116" s="19">
        <v>14230</v>
      </c>
      <c r="F116" s="19">
        <v>14980</v>
      </c>
      <c r="G116" s="19">
        <v>14980</v>
      </c>
      <c r="H116" s="19">
        <v>0</v>
      </c>
      <c r="I116" s="19">
        <v>0</v>
      </c>
      <c r="J116" s="19">
        <v>0</v>
      </c>
      <c r="K116" s="19">
        <v>5992</v>
      </c>
      <c r="L116" s="19">
        <v>7491</v>
      </c>
      <c r="M116" s="19">
        <v>8968</v>
      </c>
    </row>
    <row r="117" spans="1:13">
      <c r="A117" s="19" t="s">
        <v>250</v>
      </c>
      <c r="B117" s="19">
        <v>74160</v>
      </c>
      <c r="C117" s="19">
        <v>9738</v>
      </c>
      <c r="D117" s="19">
        <v>63670</v>
      </c>
      <c r="E117" s="19">
        <v>27710</v>
      </c>
      <c r="F117" s="19">
        <v>63670</v>
      </c>
      <c r="G117" s="19">
        <v>45690</v>
      </c>
      <c r="H117" s="19">
        <v>0</v>
      </c>
      <c r="I117" s="19">
        <v>0</v>
      </c>
      <c r="J117" s="19">
        <v>6741</v>
      </c>
      <c r="K117" s="19">
        <v>41200</v>
      </c>
      <c r="L117" s="19">
        <v>47940</v>
      </c>
      <c r="M117" s="19">
        <v>43450</v>
      </c>
    </row>
    <row r="118" spans="1:13">
      <c r="A118" s="19" t="s">
        <v>251</v>
      </c>
      <c r="B118" s="19">
        <v>150600</v>
      </c>
      <c r="C118" s="19">
        <v>21720</v>
      </c>
      <c r="D118" s="19">
        <v>107800</v>
      </c>
      <c r="E118" s="19">
        <v>27710</v>
      </c>
      <c r="F118" s="19">
        <v>68160</v>
      </c>
      <c r="G118" s="19">
        <v>40450</v>
      </c>
      <c r="H118" s="19">
        <v>0</v>
      </c>
      <c r="I118" s="19">
        <v>17230</v>
      </c>
      <c r="J118" s="19">
        <v>24720</v>
      </c>
      <c r="K118" s="19">
        <v>144600</v>
      </c>
      <c r="L118" s="19">
        <v>142300</v>
      </c>
      <c r="M118" s="19">
        <v>90640</v>
      </c>
    </row>
    <row r="119" spans="1:13">
      <c r="A119" s="19" t="s">
        <v>252</v>
      </c>
      <c r="B119" s="19">
        <v>8240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11170</v>
      </c>
      <c r="J119" s="19">
        <v>0</v>
      </c>
      <c r="K119" s="19">
        <v>14230</v>
      </c>
      <c r="L119" s="19">
        <v>14960</v>
      </c>
      <c r="M119" s="19">
        <v>8806</v>
      </c>
    </row>
    <row r="120" spans="1:13">
      <c r="A120" s="19" t="s">
        <v>253</v>
      </c>
      <c r="B120" s="19">
        <v>95880</v>
      </c>
      <c r="C120" s="19">
        <v>20220</v>
      </c>
      <c r="D120" s="19">
        <v>95880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</row>
    <row r="121" spans="1:13">
      <c r="A121" s="19" t="s">
        <v>254</v>
      </c>
      <c r="B121" s="19">
        <v>291400</v>
      </c>
      <c r="C121" s="19">
        <v>60830</v>
      </c>
      <c r="D121" s="19">
        <v>270400</v>
      </c>
      <c r="E121" s="19">
        <v>82400</v>
      </c>
      <c r="F121" s="19">
        <v>140100</v>
      </c>
      <c r="G121" s="19">
        <v>104900</v>
      </c>
      <c r="H121" s="19">
        <v>0</v>
      </c>
      <c r="I121" s="19">
        <v>0</v>
      </c>
      <c r="J121" s="19">
        <v>0</v>
      </c>
      <c r="K121" s="19">
        <v>20220</v>
      </c>
      <c r="L121" s="19">
        <v>23220</v>
      </c>
      <c r="M121" s="19">
        <v>11980</v>
      </c>
    </row>
    <row r="122" spans="1:13">
      <c r="A122" s="19" t="s">
        <v>255</v>
      </c>
      <c r="B122" s="19">
        <v>46440</v>
      </c>
      <c r="C122" s="19">
        <v>11240</v>
      </c>
      <c r="D122" s="19">
        <v>38950</v>
      </c>
      <c r="E122" s="19">
        <v>53930</v>
      </c>
      <c r="F122" s="19">
        <v>89890</v>
      </c>
      <c r="G122" s="19">
        <v>65170</v>
      </c>
      <c r="H122" s="19">
        <v>0</v>
      </c>
      <c r="I122" s="19">
        <v>0</v>
      </c>
      <c r="J122" s="19">
        <v>0</v>
      </c>
      <c r="K122" s="19">
        <v>36700</v>
      </c>
      <c r="L122" s="19">
        <v>31460</v>
      </c>
      <c r="M122" s="19">
        <v>29960</v>
      </c>
    </row>
    <row r="123" spans="1:13">
      <c r="A123" s="19" t="s">
        <v>256</v>
      </c>
      <c r="B123" s="19">
        <v>7491</v>
      </c>
      <c r="C123" s="19">
        <v>0</v>
      </c>
      <c r="D123" s="19">
        <v>0</v>
      </c>
      <c r="E123" s="19">
        <v>0</v>
      </c>
      <c r="F123" s="19">
        <v>8989</v>
      </c>
      <c r="G123" s="19">
        <v>7491</v>
      </c>
      <c r="H123" s="19">
        <v>10490</v>
      </c>
      <c r="I123" s="19">
        <v>41950</v>
      </c>
      <c r="J123" s="19">
        <v>53930</v>
      </c>
      <c r="K123" s="19">
        <v>73410</v>
      </c>
      <c r="L123" s="19">
        <v>64420</v>
      </c>
      <c r="M123" s="19">
        <v>52430</v>
      </c>
    </row>
    <row r="124" spans="1:13">
      <c r="A124" s="19" t="s">
        <v>257</v>
      </c>
      <c r="B124" s="19">
        <v>5243</v>
      </c>
      <c r="C124" s="19">
        <v>5243</v>
      </c>
      <c r="D124" s="19">
        <v>5992</v>
      </c>
      <c r="E124" s="19">
        <v>8240</v>
      </c>
      <c r="F124" s="19">
        <v>15730</v>
      </c>
      <c r="G124" s="19">
        <v>9738</v>
      </c>
      <c r="H124" s="19">
        <v>7491</v>
      </c>
      <c r="I124" s="19">
        <v>12730</v>
      </c>
      <c r="J124" s="19">
        <v>22470</v>
      </c>
      <c r="K124" s="19">
        <v>304900</v>
      </c>
      <c r="L124" s="19">
        <v>334800</v>
      </c>
      <c r="M124" s="19">
        <v>238200</v>
      </c>
    </row>
    <row r="125" spans="1:13">
      <c r="A125" s="19" t="s">
        <v>258</v>
      </c>
      <c r="B125" s="19">
        <v>50940</v>
      </c>
      <c r="C125" s="19">
        <v>9738</v>
      </c>
      <c r="D125" s="19">
        <v>41950</v>
      </c>
      <c r="E125" s="19">
        <v>43440</v>
      </c>
      <c r="F125" s="19">
        <v>77150</v>
      </c>
      <c r="G125" s="19">
        <v>59920</v>
      </c>
      <c r="H125" s="19">
        <v>0</v>
      </c>
      <c r="I125" s="19">
        <v>0</v>
      </c>
      <c r="J125" s="19">
        <v>0</v>
      </c>
      <c r="K125" s="19">
        <v>17230</v>
      </c>
      <c r="L125" s="19">
        <v>14230</v>
      </c>
      <c r="M125" s="19">
        <v>8240</v>
      </c>
    </row>
    <row r="126" spans="1:13">
      <c r="A126" s="19" t="s">
        <v>259</v>
      </c>
      <c r="B126" s="19">
        <v>191800</v>
      </c>
      <c r="C126" s="19">
        <v>40450</v>
      </c>
      <c r="D126" s="19">
        <v>173800</v>
      </c>
      <c r="E126" s="19">
        <v>146800</v>
      </c>
      <c r="F126" s="19">
        <v>285400</v>
      </c>
      <c r="G126" s="19">
        <v>161000</v>
      </c>
      <c r="H126" s="19">
        <v>0</v>
      </c>
      <c r="I126" s="19">
        <v>19480</v>
      </c>
      <c r="J126" s="19">
        <v>13480</v>
      </c>
      <c r="K126" s="19">
        <v>134100</v>
      </c>
      <c r="L126" s="19">
        <v>152100</v>
      </c>
      <c r="M126" s="19">
        <v>112400</v>
      </c>
    </row>
    <row r="127" spans="1:13">
      <c r="A127" s="19" t="s">
        <v>260</v>
      </c>
      <c r="B127" s="19">
        <v>28460</v>
      </c>
      <c r="C127" s="19">
        <v>11980</v>
      </c>
      <c r="D127" s="19">
        <v>29960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</row>
    <row r="128" spans="1:13">
      <c r="A128" s="19" t="s">
        <v>261</v>
      </c>
      <c r="B128" s="19">
        <v>128100</v>
      </c>
      <c r="C128" s="19">
        <v>35950</v>
      </c>
      <c r="D128" s="19">
        <v>119900</v>
      </c>
      <c r="E128" s="19">
        <v>41200</v>
      </c>
      <c r="F128" s="19">
        <v>74160</v>
      </c>
      <c r="G128" s="19">
        <v>48690</v>
      </c>
      <c r="H128" s="19">
        <v>0</v>
      </c>
      <c r="I128" s="19">
        <v>0</v>
      </c>
      <c r="J128" s="19">
        <v>0</v>
      </c>
      <c r="K128" s="19">
        <v>10490</v>
      </c>
      <c r="L128" s="19">
        <v>8240</v>
      </c>
      <c r="M128" s="19">
        <v>0</v>
      </c>
    </row>
    <row r="129" spans="1:13">
      <c r="A129" s="19" t="s">
        <v>262</v>
      </c>
      <c r="B129" s="19">
        <v>101100</v>
      </c>
      <c r="C129" s="19">
        <v>19480</v>
      </c>
      <c r="D129" s="19">
        <v>92130</v>
      </c>
      <c r="E129" s="19">
        <v>140100</v>
      </c>
      <c r="F129" s="19">
        <v>235200</v>
      </c>
      <c r="G129" s="19">
        <v>179000</v>
      </c>
      <c r="H129" s="19">
        <v>0</v>
      </c>
      <c r="I129" s="19">
        <v>0</v>
      </c>
      <c r="J129" s="19">
        <v>0</v>
      </c>
      <c r="K129" s="19">
        <v>45690</v>
      </c>
      <c r="L129" s="19">
        <v>37450</v>
      </c>
      <c r="M129" s="19">
        <v>13480</v>
      </c>
    </row>
    <row r="130" spans="1:13">
      <c r="A130" s="19" t="s">
        <v>263</v>
      </c>
      <c r="B130" s="19">
        <v>8240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8759</v>
      </c>
      <c r="J130" s="19">
        <v>11240</v>
      </c>
      <c r="K130" s="19">
        <v>116100</v>
      </c>
      <c r="L130" s="19">
        <v>137100</v>
      </c>
      <c r="M130" s="19">
        <v>128100</v>
      </c>
    </row>
    <row r="131" spans="1:13">
      <c r="A131" s="19" t="s">
        <v>264</v>
      </c>
      <c r="B131" s="19">
        <v>199200</v>
      </c>
      <c r="C131" s="19">
        <v>52430</v>
      </c>
      <c r="D131" s="19">
        <v>182400</v>
      </c>
      <c r="E131" s="19">
        <v>268900</v>
      </c>
      <c r="F131" s="19">
        <v>486100</v>
      </c>
      <c r="G131" s="19">
        <v>331000</v>
      </c>
      <c r="H131" s="19">
        <v>0</v>
      </c>
      <c r="I131" s="19">
        <v>0</v>
      </c>
      <c r="J131" s="19">
        <v>12730</v>
      </c>
      <c r="K131" s="19">
        <v>92880</v>
      </c>
      <c r="L131" s="19">
        <v>72660</v>
      </c>
      <c r="M131" s="19">
        <v>45690</v>
      </c>
    </row>
    <row r="132" spans="1:13">
      <c r="A132" s="19" t="s">
        <v>265</v>
      </c>
      <c r="B132" s="19">
        <v>33710</v>
      </c>
      <c r="C132" s="19">
        <v>12730</v>
      </c>
      <c r="D132" s="19">
        <v>37450</v>
      </c>
      <c r="E132" s="19">
        <v>16470</v>
      </c>
      <c r="F132" s="19">
        <v>19480</v>
      </c>
      <c r="G132" s="19">
        <v>17230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</row>
    <row r="133" spans="1:13">
      <c r="A133" s="19" t="s">
        <v>266</v>
      </c>
      <c r="B133" s="19">
        <v>54680</v>
      </c>
      <c r="C133" s="19">
        <v>17230</v>
      </c>
      <c r="D133" s="19">
        <v>49440</v>
      </c>
      <c r="E133" s="19">
        <v>66660</v>
      </c>
      <c r="F133" s="19">
        <v>125100</v>
      </c>
      <c r="G133" s="19">
        <v>70410</v>
      </c>
      <c r="H133" s="19">
        <v>0</v>
      </c>
      <c r="I133" s="19">
        <v>0</v>
      </c>
      <c r="J133" s="19">
        <v>0</v>
      </c>
      <c r="K133" s="19">
        <v>13480</v>
      </c>
      <c r="L133" s="19">
        <v>11980</v>
      </c>
      <c r="M133" s="19">
        <v>6741</v>
      </c>
    </row>
    <row r="134" spans="1:13">
      <c r="A134" s="19" t="s">
        <v>267</v>
      </c>
      <c r="B134" s="19">
        <v>17220</v>
      </c>
      <c r="C134" s="19">
        <v>9731</v>
      </c>
      <c r="D134" s="19">
        <v>20170</v>
      </c>
      <c r="E134" s="19">
        <v>20220</v>
      </c>
      <c r="F134" s="19">
        <v>32180</v>
      </c>
      <c r="G134" s="19">
        <v>27680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</row>
    <row r="135" spans="1:13">
      <c r="A135" s="19" t="s">
        <v>268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11550</v>
      </c>
      <c r="J135" s="19">
        <v>14370</v>
      </c>
      <c r="K135" s="19">
        <v>0</v>
      </c>
      <c r="L135" s="19">
        <v>0</v>
      </c>
      <c r="M135" s="19">
        <v>0</v>
      </c>
    </row>
    <row r="136" spans="1:13">
      <c r="A136" s="19" t="s">
        <v>269</v>
      </c>
      <c r="B136" s="19">
        <v>6741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5992</v>
      </c>
      <c r="I136" s="19">
        <v>14980</v>
      </c>
      <c r="J136" s="19">
        <v>13460</v>
      </c>
      <c r="K136" s="19">
        <v>0</v>
      </c>
      <c r="L136" s="19">
        <v>0</v>
      </c>
      <c r="M136" s="19">
        <v>0</v>
      </c>
    </row>
    <row r="137" spans="1:13">
      <c r="A137" s="19" t="s">
        <v>270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10490</v>
      </c>
      <c r="I137" s="19">
        <v>19430</v>
      </c>
      <c r="J137" s="19">
        <v>23910</v>
      </c>
      <c r="K137" s="19">
        <v>0</v>
      </c>
      <c r="L137" s="19">
        <v>0</v>
      </c>
      <c r="M137" s="19">
        <v>0</v>
      </c>
    </row>
    <row r="138" spans="1:13">
      <c r="A138" s="19" t="s">
        <v>271</v>
      </c>
      <c r="B138" s="19">
        <v>77900</v>
      </c>
      <c r="C138" s="19">
        <v>46440</v>
      </c>
      <c r="D138" s="19">
        <v>68160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</row>
    <row r="139" spans="1:13">
      <c r="A139" s="19" t="s">
        <v>272</v>
      </c>
      <c r="B139" s="19">
        <v>23970</v>
      </c>
      <c r="C139" s="19">
        <v>6741</v>
      </c>
      <c r="D139" s="19">
        <v>29210</v>
      </c>
      <c r="E139" s="19">
        <v>0</v>
      </c>
      <c r="F139" s="19">
        <v>9738</v>
      </c>
      <c r="G139" s="19">
        <v>0</v>
      </c>
      <c r="H139" s="19">
        <v>5243</v>
      </c>
      <c r="I139" s="19">
        <v>7491</v>
      </c>
      <c r="J139" s="19">
        <v>8989</v>
      </c>
      <c r="K139" s="19">
        <v>0</v>
      </c>
      <c r="L139" s="19">
        <v>0</v>
      </c>
      <c r="M139" s="19">
        <v>0</v>
      </c>
    </row>
    <row r="140" spans="1:13">
      <c r="A140" s="19" t="s">
        <v>273</v>
      </c>
      <c r="B140" s="19">
        <v>7491</v>
      </c>
      <c r="C140" s="19">
        <v>0</v>
      </c>
      <c r="D140" s="19">
        <v>8989</v>
      </c>
      <c r="E140" s="19">
        <v>0</v>
      </c>
      <c r="F140" s="19">
        <v>0</v>
      </c>
      <c r="G140" s="19">
        <v>0</v>
      </c>
      <c r="H140" s="19">
        <v>11240</v>
      </c>
      <c r="I140" s="19">
        <v>32960</v>
      </c>
      <c r="J140" s="19">
        <v>29960</v>
      </c>
      <c r="K140" s="19">
        <v>23220</v>
      </c>
      <c r="L140" s="19">
        <v>23970</v>
      </c>
      <c r="M140" s="19">
        <v>11980</v>
      </c>
    </row>
    <row r="141" spans="1:13">
      <c r="A141" s="19" t="s">
        <v>274</v>
      </c>
      <c r="B141" s="19">
        <v>85390</v>
      </c>
      <c r="C141" s="19">
        <v>55430</v>
      </c>
      <c r="D141" s="19">
        <v>75650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</row>
    <row r="142" spans="1:13">
      <c r="A142" s="19" t="s">
        <v>275</v>
      </c>
      <c r="B142" s="19">
        <v>88390</v>
      </c>
      <c r="C142" s="19">
        <v>57680</v>
      </c>
      <c r="D142" s="19">
        <v>68910</v>
      </c>
      <c r="E142" s="19">
        <v>5212</v>
      </c>
      <c r="F142" s="19">
        <v>13480</v>
      </c>
      <c r="G142" s="19">
        <v>7491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</row>
    <row r="143" spans="1:13">
      <c r="A143" s="19" t="s">
        <v>276</v>
      </c>
      <c r="B143" s="19">
        <v>20970</v>
      </c>
      <c r="C143" s="19">
        <v>11240</v>
      </c>
      <c r="D143" s="19">
        <v>24720</v>
      </c>
      <c r="E143" s="19">
        <v>23220</v>
      </c>
      <c r="F143" s="19">
        <v>32210</v>
      </c>
      <c r="G143" s="19">
        <v>26220</v>
      </c>
      <c r="H143" s="19">
        <v>0</v>
      </c>
      <c r="I143" s="19">
        <v>0</v>
      </c>
      <c r="J143" s="19">
        <v>5243</v>
      </c>
      <c r="K143" s="19">
        <v>5243</v>
      </c>
      <c r="L143" s="19">
        <v>0</v>
      </c>
      <c r="M143" s="19">
        <v>0</v>
      </c>
    </row>
    <row r="144" spans="1:13">
      <c r="A144" s="19" t="s">
        <v>277</v>
      </c>
      <c r="B144" s="19">
        <v>25470</v>
      </c>
      <c r="C144" s="19">
        <v>14230</v>
      </c>
      <c r="D144" s="19">
        <v>25470</v>
      </c>
      <c r="E144" s="19">
        <v>6741</v>
      </c>
      <c r="F144" s="19">
        <v>7491</v>
      </c>
      <c r="G144" s="19">
        <v>5243</v>
      </c>
      <c r="H144" s="19">
        <v>0</v>
      </c>
      <c r="I144" s="19">
        <v>13480</v>
      </c>
      <c r="J144" s="19">
        <v>11980</v>
      </c>
      <c r="K144" s="19">
        <v>65920</v>
      </c>
      <c r="L144" s="19">
        <v>59920</v>
      </c>
      <c r="M144" s="19">
        <v>41950</v>
      </c>
    </row>
    <row r="145" spans="1:13">
      <c r="A145" s="19" t="s">
        <v>278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5223</v>
      </c>
      <c r="J145" s="19">
        <v>0</v>
      </c>
      <c r="K145" s="19">
        <v>41200</v>
      </c>
      <c r="L145" s="19">
        <v>32500</v>
      </c>
      <c r="M145" s="19">
        <v>20970</v>
      </c>
    </row>
    <row r="146" spans="1:13">
      <c r="A146" s="19" t="s">
        <v>279</v>
      </c>
      <c r="B146" s="19">
        <v>39700</v>
      </c>
      <c r="C146" s="19">
        <v>35950</v>
      </c>
      <c r="D146" s="19">
        <v>31460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</row>
    <row r="147" spans="1:13">
      <c r="A147" s="19" t="s">
        <v>280</v>
      </c>
      <c r="B147" s="19">
        <v>107100</v>
      </c>
      <c r="C147" s="19">
        <v>78650</v>
      </c>
      <c r="D147" s="19">
        <v>110100</v>
      </c>
      <c r="E147" s="19">
        <v>46440</v>
      </c>
      <c r="F147" s="19">
        <v>38200</v>
      </c>
      <c r="G147" s="19">
        <v>53930</v>
      </c>
      <c r="H147" s="19">
        <v>0</v>
      </c>
      <c r="I147" s="19">
        <v>0</v>
      </c>
      <c r="J147" s="19">
        <v>0</v>
      </c>
      <c r="K147" s="19">
        <v>15730</v>
      </c>
      <c r="L147" s="19">
        <v>13480</v>
      </c>
      <c r="M147" s="19">
        <v>13480</v>
      </c>
    </row>
    <row r="148" spans="1:13">
      <c r="A148" s="19" t="s">
        <v>281</v>
      </c>
      <c r="B148" s="19">
        <v>9738</v>
      </c>
      <c r="C148" s="19">
        <v>8240</v>
      </c>
      <c r="D148" s="19">
        <v>11980</v>
      </c>
      <c r="E148" s="19">
        <v>10490</v>
      </c>
      <c r="F148" s="19">
        <v>12730</v>
      </c>
      <c r="G148" s="19">
        <v>11980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</row>
    <row r="149" spans="1:13">
      <c r="A149" s="19" t="s">
        <v>282</v>
      </c>
      <c r="B149" s="19">
        <v>11240</v>
      </c>
      <c r="C149" s="19">
        <v>5992</v>
      </c>
      <c r="D149" s="19">
        <v>7491</v>
      </c>
      <c r="E149" s="19">
        <v>20950</v>
      </c>
      <c r="F149" s="19">
        <v>32890</v>
      </c>
      <c r="G149" s="19">
        <v>40450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</row>
    <row r="150" spans="1:13">
      <c r="A150" s="19" t="s">
        <v>283</v>
      </c>
      <c r="B150" s="19">
        <v>24720</v>
      </c>
      <c r="C150" s="19">
        <v>11240</v>
      </c>
      <c r="D150" s="19">
        <v>20970</v>
      </c>
      <c r="E150" s="19">
        <v>29960</v>
      </c>
      <c r="F150" s="19">
        <v>56930</v>
      </c>
      <c r="G150" s="19">
        <v>28460</v>
      </c>
      <c r="H150" s="19">
        <v>0</v>
      </c>
      <c r="I150" s="19">
        <v>8240</v>
      </c>
      <c r="J150" s="19">
        <v>10490</v>
      </c>
      <c r="K150" s="19">
        <v>41950</v>
      </c>
      <c r="L150" s="19">
        <v>49440</v>
      </c>
      <c r="M150" s="19">
        <v>20970</v>
      </c>
    </row>
    <row r="151" spans="1:13">
      <c r="A151" s="19" t="s">
        <v>284</v>
      </c>
      <c r="B151" s="19">
        <v>5992</v>
      </c>
      <c r="C151" s="19">
        <v>0</v>
      </c>
      <c r="D151" s="19">
        <v>5992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71910</v>
      </c>
      <c r="L151" s="19">
        <v>58430</v>
      </c>
      <c r="M151" s="19">
        <v>36700</v>
      </c>
    </row>
    <row r="152" spans="1:13">
      <c r="A152" s="19" t="s">
        <v>285</v>
      </c>
      <c r="B152" s="19">
        <v>7491</v>
      </c>
      <c r="C152" s="19">
        <v>0</v>
      </c>
      <c r="D152" s="19">
        <v>5992</v>
      </c>
      <c r="E152" s="19">
        <v>16480</v>
      </c>
      <c r="F152" s="19">
        <v>11240</v>
      </c>
      <c r="G152" s="19">
        <v>17980</v>
      </c>
      <c r="H152" s="19">
        <v>0</v>
      </c>
      <c r="I152" s="19">
        <v>0</v>
      </c>
      <c r="J152" s="19">
        <v>0</v>
      </c>
      <c r="K152" s="19">
        <v>0</v>
      </c>
      <c r="L152" s="19">
        <v>5992</v>
      </c>
      <c r="M152" s="19">
        <v>0</v>
      </c>
    </row>
    <row r="153" spans="1:13">
      <c r="A153" s="19" t="s">
        <v>286</v>
      </c>
      <c r="B153" s="19">
        <v>16480</v>
      </c>
      <c r="C153" s="19">
        <v>8240</v>
      </c>
      <c r="D153" s="19">
        <v>17980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</row>
    <row r="154" spans="1:13">
      <c r="A154" s="19" t="s">
        <v>287</v>
      </c>
      <c r="B154" s="19">
        <v>66670</v>
      </c>
      <c r="C154" s="19">
        <v>41950</v>
      </c>
      <c r="D154" s="19">
        <v>47940</v>
      </c>
      <c r="E154" s="19">
        <v>66670</v>
      </c>
      <c r="F154" s="19">
        <v>48690</v>
      </c>
      <c r="G154" s="19">
        <v>74160</v>
      </c>
      <c r="H154" s="19">
        <v>0</v>
      </c>
      <c r="I154" s="19">
        <v>0</v>
      </c>
      <c r="J154" s="19">
        <v>0</v>
      </c>
      <c r="K154" s="19">
        <v>17230</v>
      </c>
      <c r="L154" s="19">
        <v>17230</v>
      </c>
      <c r="M154" s="19">
        <v>18730</v>
      </c>
    </row>
    <row r="155" spans="1:13">
      <c r="A155" s="19" t="s">
        <v>288</v>
      </c>
      <c r="B155" s="19">
        <v>11240</v>
      </c>
      <c r="C155" s="19">
        <v>15730</v>
      </c>
      <c r="D155" s="19">
        <v>10490</v>
      </c>
      <c r="E155" s="19">
        <v>57680</v>
      </c>
      <c r="F155" s="19">
        <v>46440</v>
      </c>
      <c r="G155" s="19">
        <v>77900</v>
      </c>
      <c r="H155" s="19">
        <v>0</v>
      </c>
      <c r="I155" s="19">
        <v>0</v>
      </c>
      <c r="J155" s="19">
        <v>0</v>
      </c>
      <c r="K155" s="19">
        <v>14980</v>
      </c>
      <c r="L155" s="19">
        <v>20970</v>
      </c>
      <c r="M155" s="19">
        <v>13460</v>
      </c>
    </row>
    <row r="156" spans="1:13">
      <c r="A156" s="19" t="s">
        <v>289</v>
      </c>
      <c r="B156" s="19">
        <v>0</v>
      </c>
      <c r="C156" s="19">
        <v>0</v>
      </c>
      <c r="D156" s="19">
        <v>0</v>
      </c>
      <c r="E156" s="19">
        <v>8989</v>
      </c>
      <c r="F156" s="19">
        <v>14230</v>
      </c>
      <c r="G156" s="19">
        <v>13480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</row>
    <row r="157" spans="1:13">
      <c r="A157" s="19" t="s">
        <v>290</v>
      </c>
      <c r="B157" s="19">
        <v>10490</v>
      </c>
      <c r="C157" s="19">
        <v>10490</v>
      </c>
      <c r="D157" s="19">
        <v>11980</v>
      </c>
      <c r="E157" s="19">
        <v>46440</v>
      </c>
      <c r="F157" s="19">
        <v>65170</v>
      </c>
      <c r="G157" s="19">
        <v>41950</v>
      </c>
      <c r="H157" s="19">
        <v>0</v>
      </c>
      <c r="I157" s="19">
        <v>0</v>
      </c>
      <c r="J157" s="19">
        <v>0</v>
      </c>
      <c r="K157" s="19">
        <v>21720</v>
      </c>
      <c r="L157" s="19">
        <v>21720</v>
      </c>
      <c r="M157" s="19">
        <v>8240</v>
      </c>
    </row>
    <row r="158" spans="1:13">
      <c r="A158" s="19" t="s">
        <v>291</v>
      </c>
      <c r="B158" s="19">
        <v>11240</v>
      </c>
      <c r="C158" s="19">
        <v>0</v>
      </c>
      <c r="D158" s="19">
        <v>0</v>
      </c>
      <c r="E158" s="19">
        <v>8989</v>
      </c>
      <c r="F158" s="19">
        <v>8989</v>
      </c>
      <c r="G158" s="19">
        <v>5992</v>
      </c>
      <c r="H158" s="19">
        <v>0</v>
      </c>
      <c r="I158" s="19">
        <v>0</v>
      </c>
      <c r="J158" s="19">
        <v>0</v>
      </c>
      <c r="K158" s="19">
        <v>65170</v>
      </c>
      <c r="L158" s="19">
        <v>63670</v>
      </c>
      <c r="M158" s="19">
        <v>52430</v>
      </c>
    </row>
    <row r="159" spans="1:13">
      <c r="A159" s="19" t="s">
        <v>292</v>
      </c>
      <c r="B159" s="19">
        <v>33710</v>
      </c>
      <c r="C159" s="19">
        <v>17980</v>
      </c>
      <c r="D159" s="19">
        <v>29960</v>
      </c>
      <c r="E159" s="19">
        <v>13480</v>
      </c>
      <c r="F159" s="19">
        <v>14230</v>
      </c>
      <c r="G159" s="19">
        <v>25470</v>
      </c>
      <c r="H159" s="19">
        <v>0</v>
      </c>
      <c r="I159" s="19">
        <v>0</v>
      </c>
      <c r="J159" s="19">
        <v>0</v>
      </c>
      <c r="K159" s="19">
        <v>6741</v>
      </c>
      <c r="L159" s="19">
        <v>13480</v>
      </c>
      <c r="M159" s="19">
        <v>11980</v>
      </c>
    </row>
    <row r="160" spans="1:13">
      <c r="A160" s="19" t="s">
        <v>293</v>
      </c>
      <c r="B160" s="19">
        <v>8989</v>
      </c>
      <c r="C160" s="19">
        <v>16480</v>
      </c>
      <c r="D160" s="19">
        <v>14980</v>
      </c>
      <c r="E160" s="19">
        <v>101100</v>
      </c>
      <c r="F160" s="19">
        <v>71160</v>
      </c>
      <c r="G160" s="19">
        <v>119800</v>
      </c>
      <c r="H160" s="19">
        <v>0</v>
      </c>
      <c r="I160" s="19">
        <v>0</v>
      </c>
      <c r="J160" s="19">
        <v>0</v>
      </c>
      <c r="K160" s="19">
        <v>29210</v>
      </c>
      <c r="L160" s="19">
        <v>37450</v>
      </c>
      <c r="M160" s="19">
        <v>20220</v>
      </c>
    </row>
    <row r="161" spans="1:13">
      <c r="A161" s="19" t="s">
        <v>294</v>
      </c>
      <c r="B161" s="19">
        <v>0</v>
      </c>
      <c r="C161" s="19">
        <v>0</v>
      </c>
      <c r="D161" s="19">
        <v>0</v>
      </c>
      <c r="E161" s="19">
        <v>14980</v>
      </c>
      <c r="F161" s="19">
        <v>17230</v>
      </c>
      <c r="G161" s="19">
        <v>12730</v>
      </c>
      <c r="H161" s="19">
        <v>0</v>
      </c>
      <c r="I161" s="19">
        <v>0</v>
      </c>
      <c r="J161" s="19">
        <v>0</v>
      </c>
      <c r="K161" s="19">
        <v>17980</v>
      </c>
      <c r="L161" s="19">
        <v>11980</v>
      </c>
      <c r="M161" s="19">
        <v>5992</v>
      </c>
    </row>
    <row r="162" spans="1:13">
      <c r="A162" s="19" t="s">
        <v>295</v>
      </c>
      <c r="B162" s="19">
        <v>8240</v>
      </c>
      <c r="C162" s="19">
        <v>0</v>
      </c>
      <c r="D162" s="19">
        <v>6741</v>
      </c>
      <c r="E162" s="19">
        <v>5243</v>
      </c>
      <c r="F162" s="19">
        <v>8989</v>
      </c>
      <c r="G162" s="19">
        <v>8240</v>
      </c>
      <c r="H162" s="19">
        <v>0</v>
      </c>
      <c r="I162" s="19">
        <v>0</v>
      </c>
      <c r="J162" s="19">
        <v>0</v>
      </c>
      <c r="K162" s="19">
        <v>29210</v>
      </c>
      <c r="L162" s="19">
        <v>25470</v>
      </c>
      <c r="M162" s="19">
        <v>20220</v>
      </c>
    </row>
    <row r="163" spans="1:13">
      <c r="A163" s="19" t="s">
        <v>296</v>
      </c>
      <c r="B163" s="19">
        <v>8989</v>
      </c>
      <c r="C163" s="19">
        <v>5992</v>
      </c>
      <c r="D163" s="19">
        <v>6741</v>
      </c>
      <c r="E163" s="19">
        <v>10490</v>
      </c>
      <c r="F163" s="19">
        <v>10490</v>
      </c>
      <c r="G163" s="19">
        <v>16480</v>
      </c>
      <c r="H163" s="19">
        <v>0</v>
      </c>
      <c r="I163" s="19">
        <v>0</v>
      </c>
      <c r="J163" s="19">
        <v>0</v>
      </c>
      <c r="K163" s="19">
        <v>8240</v>
      </c>
      <c r="L163" s="19">
        <v>8989</v>
      </c>
      <c r="M163" s="19">
        <v>11980</v>
      </c>
    </row>
    <row r="164" spans="1:13">
      <c r="A164" s="19" t="s">
        <v>297</v>
      </c>
      <c r="B164" s="19">
        <v>8989</v>
      </c>
      <c r="C164" s="19">
        <v>8240</v>
      </c>
      <c r="D164" s="19">
        <v>14210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</row>
    <row r="165" spans="1:13">
      <c r="A165" s="19" t="s">
        <v>298</v>
      </c>
      <c r="B165" s="19">
        <v>0</v>
      </c>
      <c r="C165" s="19">
        <v>0</v>
      </c>
      <c r="D165" s="19">
        <v>0</v>
      </c>
      <c r="E165" s="19">
        <v>13480</v>
      </c>
      <c r="F165" s="19">
        <v>7490</v>
      </c>
      <c r="G165" s="19">
        <v>8989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</row>
    <row r="166" spans="1:13">
      <c r="A166" s="19" t="s">
        <v>299</v>
      </c>
      <c r="B166" s="19">
        <v>36700</v>
      </c>
      <c r="C166" s="19">
        <v>13480</v>
      </c>
      <c r="D166" s="19">
        <v>26970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</row>
    <row r="167" spans="1:13">
      <c r="A167" s="19" t="s">
        <v>300</v>
      </c>
      <c r="B167" s="19">
        <v>10490</v>
      </c>
      <c r="C167" s="19">
        <v>6741</v>
      </c>
      <c r="D167" s="19">
        <v>14200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8240</v>
      </c>
      <c r="L167" s="19">
        <v>8240</v>
      </c>
      <c r="M167" s="19">
        <v>5992</v>
      </c>
    </row>
    <row r="168" spans="1:13">
      <c r="A168" s="19" t="s">
        <v>301</v>
      </c>
      <c r="B168" s="19">
        <v>45690</v>
      </c>
      <c r="C168" s="19">
        <v>32960</v>
      </c>
      <c r="D168" s="19">
        <v>41950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</row>
    <row r="169" spans="1:13">
      <c r="A169" s="19" t="s">
        <v>302</v>
      </c>
      <c r="B169" s="19">
        <v>56930</v>
      </c>
      <c r="C169" s="19">
        <v>26970</v>
      </c>
      <c r="D169" s="19">
        <v>30710</v>
      </c>
      <c r="E169" s="19">
        <v>0</v>
      </c>
      <c r="F169" s="19">
        <v>5243</v>
      </c>
      <c r="G169" s="19">
        <v>0</v>
      </c>
      <c r="H169" s="19">
        <v>0</v>
      </c>
      <c r="I169" s="19">
        <v>0</v>
      </c>
      <c r="J169" s="19">
        <v>0</v>
      </c>
      <c r="K169" s="19">
        <v>7491</v>
      </c>
      <c r="L169" s="19">
        <v>9738</v>
      </c>
      <c r="M169" s="19">
        <v>7491</v>
      </c>
    </row>
    <row r="170" spans="1:13">
      <c r="A170" s="19" t="s">
        <v>303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5992</v>
      </c>
      <c r="L170" s="19">
        <v>5992</v>
      </c>
      <c r="M170" s="19">
        <v>5243</v>
      </c>
    </row>
    <row r="171" spans="1:13">
      <c r="A171" s="19" t="s">
        <v>304</v>
      </c>
      <c r="B171" s="19">
        <v>0</v>
      </c>
      <c r="C171" s="19">
        <v>0</v>
      </c>
      <c r="D171" s="19">
        <v>0</v>
      </c>
      <c r="E171" s="19">
        <v>5992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9738</v>
      </c>
      <c r="L171" s="19">
        <v>7491</v>
      </c>
      <c r="M171" s="19">
        <v>11240</v>
      </c>
    </row>
    <row r="172" spans="1:13">
      <c r="A172" s="19" t="s">
        <v>305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6736</v>
      </c>
      <c r="L172" s="19">
        <v>5992</v>
      </c>
      <c r="M172" s="19">
        <v>5992</v>
      </c>
    </row>
    <row r="173" spans="1:13">
      <c r="A173" s="19" t="s">
        <v>306</v>
      </c>
      <c r="B173" s="19">
        <v>5992</v>
      </c>
      <c r="C173" s="19">
        <v>0</v>
      </c>
      <c r="D173" s="19">
        <v>5992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</row>
    <row r="174" spans="1:13">
      <c r="A174" s="19" t="s">
        <v>307</v>
      </c>
      <c r="B174" s="19">
        <v>10990</v>
      </c>
      <c r="C174" s="19">
        <v>5992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</row>
    <row r="175" spans="1:13">
      <c r="A175" s="19" t="s">
        <v>308</v>
      </c>
      <c r="B175" s="19">
        <v>35950</v>
      </c>
      <c r="C175" s="19">
        <v>27710</v>
      </c>
      <c r="D175" s="19">
        <v>29210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</row>
    <row r="176" spans="1:13">
      <c r="A176" s="19" t="s">
        <v>309</v>
      </c>
      <c r="B176" s="19">
        <v>99620</v>
      </c>
      <c r="C176" s="19">
        <v>55430</v>
      </c>
      <c r="D176" s="19">
        <v>76400</v>
      </c>
      <c r="E176" s="19">
        <v>18730</v>
      </c>
      <c r="F176" s="19">
        <v>26970</v>
      </c>
      <c r="G176" s="19">
        <v>19480</v>
      </c>
      <c r="H176" s="19">
        <v>0</v>
      </c>
      <c r="I176" s="19">
        <v>0</v>
      </c>
      <c r="J176" s="19">
        <v>0</v>
      </c>
      <c r="K176" s="19">
        <v>0</v>
      </c>
      <c r="L176" s="19">
        <v>8989</v>
      </c>
      <c r="M176" s="19">
        <v>6741</v>
      </c>
    </row>
    <row r="177" spans="1:13">
      <c r="A177" s="19" t="s">
        <v>310</v>
      </c>
      <c r="B177" s="19">
        <v>5243</v>
      </c>
      <c r="C177" s="19">
        <v>0</v>
      </c>
      <c r="D177" s="19">
        <v>7491</v>
      </c>
      <c r="E177" s="19">
        <v>0</v>
      </c>
      <c r="F177" s="19">
        <v>5992</v>
      </c>
      <c r="G177" s="19">
        <v>6741</v>
      </c>
      <c r="H177" s="19">
        <v>0</v>
      </c>
      <c r="I177" s="19">
        <v>0</v>
      </c>
      <c r="J177" s="19">
        <v>0</v>
      </c>
      <c r="K177" s="19">
        <v>0</v>
      </c>
      <c r="L177" s="19">
        <v>11240</v>
      </c>
      <c r="M177" s="19">
        <v>5992</v>
      </c>
    </row>
    <row r="178" spans="1:13">
      <c r="A178" s="19" t="s">
        <v>311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12250</v>
      </c>
      <c r="L178" s="19">
        <v>8991</v>
      </c>
      <c r="M178" s="19">
        <v>5992</v>
      </c>
    </row>
    <row r="179" spans="1:13">
      <c r="A179" s="19" t="s">
        <v>312</v>
      </c>
      <c r="B179" s="19">
        <v>0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14980</v>
      </c>
      <c r="L179" s="19">
        <v>10490</v>
      </c>
      <c r="M179" s="19">
        <v>10490</v>
      </c>
    </row>
    <row r="180" spans="1:13">
      <c r="A180" s="19" t="s">
        <v>313</v>
      </c>
      <c r="B180" s="19">
        <v>47940</v>
      </c>
      <c r="C180" s="19">
        <v>38950</v>
      </c>
      <c r="D180" s="19">
        <v>44190</v>
      </c>
      <c r="E180" s="19">
        <v>30710</v>
      </c>
      <c r="F180" s="19">
        <v>32210</v>
      </c>
      <c r="G180" s="19">
        <v>34450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</row>
    <row r="181" spans="1:13">
      <c r="A181" s="19" t="s">
        <v>314</v>
      </c>
      <c r="B181" s="19">
        <v>0</v>
      </c>
      <c r="C181" s="19">
        <v>12730</v>
      </c>
      <c r="D181" s="19">
        <v>8989</v>
      </c>
      <c r="E181" s="19">
        <v>38950</v>
      </c>
      <c r="F181" s="19">
        <v>41950</v>
      </c>
      <c r="G181" s="19">
        <v>43450</v>
      </c>
      <c r="H181" s="19">
        <v>0</v>
      </c>
      <c r="I181" s="19">
        <v>0</v>
      </c>
      <c r="J181" s="19">
        <v>0</v>
      </c>
      <c r="K181" s="19">
        <v>7491</v>
      </c>
      <c r="L181" s="19">
        <v>8240</v>
      </c>
      <c r="M181" s="19">
        <v>8240</v>
      </c>
    </row>
    <row r="182" spans="1:13">
      <c r="A182" s="19" t="s">
        <v>315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13480</v>
      </c>
      <c r="L182" s="19">
        <v>20220</v>
      </c>
      <c r="M182" s="19">
        <v>16480</v>
      </c>
    </row>
    <row r="183" spans="1:13">
      <c r="A183" s="19" t="s">
        <v>316</v>
      </c>
      <c r="B183" s="19">
        <v>8989</v>
      </c>
      <c r="C183" s="19">
        <v>17980</v>
      </c>
      <c r="D183" s="19">
        <v>0</v>
      </c>
      <c r="E183" s="19">
        <v>17230</v>
      </c>
      <c r="F183" s="19">
        <v>10490</v>
      </c>
      <c r="G183" s="19">
        <v>23970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</row>
    <row r="184" spans="1:13">
      <c r="A184" s="19" t="s">
        <v>317</v>
      </c>
      <c r="B184" s="19">
        <v>10490</v>
      </c>
      <c r="C184" s="19">
        <v>12730</v>
      </c>
      <c r="D184" s="19">
        <v>8240</v>
      </c>
      <c r="E184" s="19">
        <v>44190</v>
      </c>
      <c r="F184" s="19">
        <v>46440</v>
      </c>
      <c r="G184" s="19">
        <v>52430</v>
      </c>
      <c r="H184" s="19">
        <v>0</v>
      </c>
      <c r="I184" s="19">
        <v>0</v>
      </c>
      <c r="J184" s="19">
        <v>0</v>
      </c>
      <c r="K184" s="19">
        <v>5992</v>
      </c>
      <c r="L184" s="19">
        <v>5243</v>
      </c>
      <c r="M184" s="19">
        <v>0</v>
      </c>
    </row>
    <row r="185" spans="1:13">
      <c r="A185" s="19" t="s">
        <v>318</v>
      </c>
      <c r="B185" s="19">
        <v>0</v>
      </c>
      <c r="C185" s="19">
        <v>0</v>
      </c>
      <c r="D185" s="19">
        <v>0</v>
      </c>
      <c r="E185" s="19">
        <v>21720</v>
      </c>
      <c r="F185" s="19">
        <v>19480</v>
      </c>
      <c r="G185" s="19">
        <v>16480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</row>
    <row r="186" spans="1:13">
      <c r="A186" s="19" t="s">
        <v>319</v>
      </c>
      <c r="B186" s="19">
        <v>8989</v>
      </c>
      <c r="C186" s="19">
        <v>15110</v>
      </c>
      <c r="D186" s="19">
        <v>6086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</row>
    <row r="187" spans="1:13">
      <c r="A187" s="19" t="s">
        <v>320</v>
      </c>
      <c r="B187" s="19">
        <v>0</v>
      </c>
      <c r="C187" s="19">
        <v>0</v>
      </c>
      <c r="D187" s="19">
        <v>0</v>
      </c>
      <c r="E187" s="19">
        <v>11980</v>
      </c>
      <c r="F187" s="19">
        <v>6741</v>
      </c>
      <c r="G187" s="19">
        <v>9738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</row>
    <row r="188" spans="1:13">
      <c r="A188" s="19" t="s">
        <v>321</v>
      </c>
      <c r="B188" s="19">
        <v>0</v>
      </c>
      <c r="C188" s="19">
        <v>0</v>
      </c>
      <c r="D188" s="19">
        <v>0</v>
      </c>
      <c r="E188" s="19">
        <v>10490</v>
      </c>
      <c r="F188" s="19">
        <v>9738</v>
      </c>
      <c r="G188" s="19">
        <v>9526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6741</v>
      </c>
    </row>
    <row r="189" spans="1:13">
      <c r="A189" s="19" t="s">
        <v>322</v>
      </c>
      <c r="B189" s="19">
        <v>5243</v>
      </c>
      <c r="C189" s="19"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</row>
    <row r="190" spans="1:13">
      <c r="A190" s="19" t="s">
        <v>323</v>
      </c>
      <c r="B190" s="19">
        <v>5243</v>
      </c>
      <c r="C190" s="19">
        <v>23220</v>
      </c>
      <c r="D190" s="19">
        <v>10490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</row>
    <row r="191" spans="1:13">
      <c r="A191" s="19" t="s">
        <v>324</v>
      </c>
      <c r="B191" s="19">
        <v>14980</v>
      </c>
      <c r="C191" s="19">
        <v>21710</v>
      </c>
      <c r="D191" s="19">
        <v>8240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</row>
    <row r="192" spans="1:13">
      <c r="A192" s="19" t="s">
        <v>325</v>
      </c>
      <c r="B192" s="19">
        <v>13480</v>
      </c>
      <c r="C192" s="19">
        <v>21720</v>
      </c>
      <c r="D192" s="19">
        <v>13480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</row>
    <row r="193" spans="1:13">
      <c r="A193" s="19" t="s">
        <v>326</v>
      </c>
      <c r="B193" s="19">
        <v>0</v>
      </c>
      <c r="C193" s="19">
        <v>14230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</row>
    <row r="194" spans="1:13">
      <c r="A194" s="19" t="s">
        <v>327</v>
      </c>
      <c r="B194" s="19">
        <v>25470</v>
      </c>
      <c r="C194" s="19">
        <v>39700</v>
      </c>
      <c r="D194" s="19">
        <v>12730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</row>
    <row r="195" spans="1:13">
      <c r="A195" s="19" t="s">
        <v>328</v>
      </c>
      <c r="B195" s="19">
        <v>0</v>
      </c>
      <c r="C195" s="19">
        <v>15730</v>
      </c>
      <c r="D195" s="19">
        <v>0</v>
      </c>
      <c r="E195" s="19">
        <v>7491</v>
      </c>
      <c r="F195" s="19">
        <v>0</v>
      </c>
      <c r="G195" s="19">
        <v>8989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Fig 1</vt:lpstr>
      <vt:lpstr>Fig 2</vt:lpstr>
      <vt:lpstr>Fig 4</vt:lpstr>
      <vt:lpstr>Fig 5</vt:lpstr>
      <vt:lpstr>Fig 6</vt:lpstr>
      <vt:lpstr>Fig 7</vt:lpstr>
      <vt:lpstr>Fig 8</vt:lpstr>
      <vt:lpstr>Supplemental Fig 3</vt:lpstr>
      <vt:lpstr>Supplemental Fig 4</vt:lpstr>
      <vt:lpstr>Supplemental Fig 6</vt:lpstr>
      <vt:lpstr>Supplemental Fig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ISHIBASHI YOHEI</dc:creator>
  <cp:lastModifiedBy>ISHIBASHI YOHEI</cp:lastModifiedBy>
  <dcterms:created xsi:type="dcterms:W3CDTF">2025-12-03T01:09:03Z</dcterms:created>
  <dcterms:modified xsi:type="dcterms:W3CDTF">2025-12-03T10:39:50Z</dcterms:modified>
</cp:coreProperties>
</file>